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ndre\OneDrive - Ing. Ondřej Tichý\__Zakazky\Sumna ZZS (Atelier 2002)\DPS\"/>
    </mc:Choice>
  </mc:AlternateContent>
  <xr:revisionPtr revIDLastSave="2" documentId="13_ncr:40019_{E3343FEC-6436-4B25-9015-D3DB92A25B4D}" xr6:coauthVersionLast="34" xr6:coauthVersionMax="34" xr10:uidLastSave="{A43CF3A7-D807-4D3B-A031-5A67DF81DB1B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Rekapitulace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Rekapitulace!$H$41</definedName>
    <definedName name="CenaCelkem">Rekapitulace!$G$30</definedName>
    <definedName name="CenaCelkemBezDPH">Rekapitulace!$G$29</definedName>
    <definedName name="CenaCelkemVypocet" localSheetId="1">Rekapitulace!$I$41</definedName>
    <definedName name="cisloobjektu">Rekapitulace!$C$3</definedName>
    <definedName name="CisloRozpoctu">'[1]Krycí list'!$C$2</definedName>
    <definedName name="CisloStavby" localSheetId="1">Rekapitulace!$C$2</definedName>
    <definedName name="cislostavby">'[1]Krycí list'!$A$7</definedName>
    <definedName name="CisloStavebnihoRozpoctu">Rekapitulace!$D$4</definedName>
    <definedName name="dadresa">Rekapitulace!$D$12:$G$12</definedName>
    <definedName name="DIČ" localSheetId="1">Rekapitulace!$I$12</definedName>
    <definedName name="dmisto">Rekapitulace!$D$13:$G$13</definedName>
    <definedName name="DPHSni">Rekapitulace!$G$25</definedName>
    <definedName name="DPHZakl">Rekapitulace!$G$27</definedName>
    <definedName name="dpsc" localSheetId="1">Rekapitulace!$C$13</definedName>
    <definedName name="IČO" localSheetId="1">Rekapitulace!$I$11</definedName>
    <definedName name="Mena">Rekapitulace!$J$30</definedName>
    <definedName name="MistoStavby">Rekapitulace!$D$4</definedName>
    <definedName name="nazevobjektu">Rekapitulace!$D$3</definedName>
    <definedName name="NazevRozpoctu">'[1]Krycí list'!$D$2</definedName>
    <definedName name="NazevStavby" localSheetId="1">Rekapitulace!$D$2</definedName>
    <definedName name="nazevstavby">'[1]Krycí list'!$C$7</definedName>
    <definedName name="NazevStavebnihoRozpoctu">Rekapitulace!$E$4</definedName>
    <definedName name="oadresa">Rekapitulace!$D$6</definedName>
    <definedName name="Objednatel" localSheetId="1">Rekapitulace!$D$5</definedName>
    <definedName name="Objekt" localSheetId="1">Rekapitulace!$B$39</definedName>
    <definedName name="_xlnm.Print_Area" localSheetId="1">Rekapitulace!$A$1:$J$50</definedName>
    <definedName name="_xlnm.Print_Area" localSheetId="3">'Rozpočet Pol'!$A$1:$W$139</definedName>
    <definedName name="odic" localSheetId="1">Rekapitulace!$I$6</definedName>
    <definedName name="oico" localSheetId="1">Rekapitulace!$I$5</definedName>
    <definedName name="omisto" localSheetId="1">Rekapitulace!$D$7</definedName>
    <definedName name="onazev" localSheetId="1">Rekapitulace!$D$6</definedName>
    <definedName name="opsc" localSheetId="1">Rekapitulace!$C$7</definedName>
    <definedName name="padresa">Rekapitulace!$D$9</definedName>
    <definedName name="pdic">Rekapitulace!$I$9</definedName>
    <definedName name="pico">Rekapitulace!$I$8</definedName>
    <definedName name="pmisto">Rekapitulace!$D$10</definedName>
    <definedName name="PocetMJ">#REF!</definedName>
    <definedName name="PoptavkaID">Rekapitulace!$A$1</definedName>
    <definedName name="pPSC">Rekapitulace!$C$10</definedName>
    <definedName name="Projektant">Rekapitulace!$D$8</definedName>
    <definedName name="SazbaDPH1" localSheetId="1">Rekapitulace!$E$24</definedName>
    <definedName name="SazbaDPH1">'[1]Krycí list'!$C$30</definedName>
    <definedName name="SazbaDPH2" localSheetId="1">Rekapitulace!$E$26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Rekapitulace!$D$14</definedName>
    <definedName name="Z_B7E7C763_C459_487D_8ABA_5CFDDFBD5A84_.wvu.Cols" localSheetId="1" hidden="1">Rekapitulace!$A:$A</definedName>
    <definedName name="Z_B7E7C763_C459_487D_8ABA_5CFDDFBD5A84_.wvu.PrintArea" localSheetId="1" hidden="1">Rekapitulace!$B$1:$J$37</definedName>
    <definedName name="ZakladDPHSni">Rekapitulace!$G$24</definedName>
    <definedName name="ZakladDPHSniVypocet" localSheetId="1">Rekapitulace!$F$41</definedName>
    <definedName name="ZakladDPHZakl">Rekapitulace!$G$26</definedName>
    <definedName name="ZakladDPHZaklVypocet" localSheetId="1">Rekapitulace!$G$41</definedName>
    <definedName name="Zaokrouhleni">Rekapitulace!$G$28</definedName>
    <definedName name="Zhotovitel">Rekapitulace!$D$11:$G$11</definedName>
  </definedNames>
  <calcPr calcId="179017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6" i="1" l="1"/>
  <c r="F40" i="1" l="1"/>
  <c r="AC131" i="12"/>
  <c r="BA118" i="12"/>
  <c r="BA116" i="12"/>
  <c r="BA114" i="12"/>
  <c r="BA113" i="12"/>
  <c r="BA111" i="12"/>
  <c r="BA109" i="12"/>
  <c r="BA102" i="12"/>
  <c r="BA87" i="12"/>
  <c r="BA57" i="12"/>
  <c r="BA55" i="12"/>
  <c r="BA12" i="12"/>
  <c r="BA10" i="12"/>
  <c r="G9" i="12"/>
  <c r="M9" i="12" s="1"/>
  <c r="I9" i="12"/>
  <c r="K9" i="12"/>
  <c r="O9" i="12"/>
  <c r="Q9" i="12"/>
  <c r="U9" i="12"/>
  <c r="G11" i="12"/>
  <c r="I11" i="12"/>
  <c r="K11" i="12"/>
  <c r="M11" i="12"/>
  <c r="O11" i="12"/>
  <c r="Q11" i="12"/>
  <c r="U11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6" i="12"/>
  <c r="M56" i="12" s="1"/>
  <c r="I56" i="12"/>
  <c r="K56" i="12"/>
  <c r="O56" i="12"/>
  <c r="Q56" i="12"/>
  <c r="U56" i="12"/>
  <c r="G58" i="12"/>
  <c r="M58" i="12" s="1"/>
  <c r="I58" i="12"/>
  <c r="K58" i="12"/>
  <c r="O58" i="12"/>
  <c r="Q58" i="12"/>
  <c r="U58" i="12"/>
  <c r="G59" i="12"/>
  <c r="I59" i="12"/>
  <c r="K59" i="12"/>
  <c r="M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I62" i="12"/>
  <c r="K62" i="12"/>
  <c r="M62" i="12"/>
  <c r="O62" i="12"/>
  <c r="Q62" i="12"/>
  <c r="U62" i="12"/>
  <c r="G63" i="12"/>
  <c r="I63" i="12"/>
  <c r="K63" i="12"/>
  <c r="M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8" i="12"/>
  <c r="I78" i="12"/>
  <c r="K78" i="12"/>
  <c r="M78" i="12"/>
  <c r="O78" i="12"/>
  <c r="Q78" i="12"/>
  <c r="U78" i="12"/>
  <c r="G79" i="12"/>
  <c r="I79" i="12"/>
  <c r="K79" i="12"/>
  <c r="M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I83" i="12"/>
  <c r="K83" i="12"/>
  <c r="M83" i="12"/>
  <c r="O83" i="12"/>
  <c r="Q83" i="12"/>
  <c r="U83" i="12"/>
  <c r="G84" i="12"/>
  <c r="M84" i="12" s="1"/>
  <c r="I84" i="12"/>
  <c r="K84" i="12"/>
  <c r="O84" i="12"/>
  <c r="Q84" i="12"/>
  <c r="U84" i="12"/>
  <c r="G85" i="12"/>
  <c r="I85" i="12"/>
  <c r="K85" i="12"/>
  <c r="M85" i="12"/>
  <c r="O85" i="12"/>
  <c r="Q85" i="12"/>
  <c r="U85" i="12"/>
  <c r="G86" i="12"/>
  <c r="M86" i="12" s="1"/>
  <c r="I86" i="12"/>
  <c r="K86" i="12"/>
  <c r="O86" i="12"/>
  <c r="Q86" i="12"/>
  <c r="U86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I94" i="12"/>
  <c r="K94" i="12"/>
  <c r="M94" i="12"/>
  <c r="O94" i="12"/>
  <c r="Q94" i="12"/>
  <c r="U94" i="12"/>
  <c r="G95" i="12"/>
  <c r="I95" i="12"/>
  <c r="K95" i="12"/>
  <c r="M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I105" i="12"/>
  <c r="K105" i="12"/>
  <c r="M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10" i="12"/>
  <c r="M110" i="12" s="1"/>
  <c r="I110" i="12"/>
  <c r="K110" i="12"/>
  <c r="O110" i="12"/>
  <c r="Q110" i="12"/>
  <c r="U110" i="12"/>
  <c r="G112" i="12"/>
  <c r="I112" i="12"/>
  <c r="K112" i="12"/>
  <c r="M112" i="12"/>
  <c r="O112" i="12"/>
  <c r="Q112" i="12"/>
  <c r="U112" i="12"/>
  <c r="G115" i="12"/>
  <c r="I115" i="12"/>
  <c r="K115" i="12"/>
  <c r="M115" i="12"/>
  <c r="O115" i="12"/>
  <c r="Q115" i="12"/>
  <c r="U115" i="12"/>
  <c r="G117" i="12"/>
  <c r="M117" i="12" s="1"/>
  <c r="I117" i="12"/>
  <c r="K117" i="12"/>
  <c r="O117" i="12"/>
  <c r="Q117" i="12"/>
  <c r="U117" i="12"/>
  <c r="G119" i="12"/>
  <c r="I119" i="12"/>
  <c r="K119" i="12"/>
  <c r="M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I49" i="1" s="1"/>
  <c r="I21" i="1" s="1"/>
  <c r="G126" i="12"/>
  <c r="I126" i="12"/>
  <c r="K126" i="12"/>
  <c r="M126" i="12"/>
  <c r="O126" i="12"/>
  <c r="Q126" i="12"/>
  <c r="Q125" i="12" s="1"/>
  <c r="U126" i="12"/>
  <c r="U125" i="12" s="1"/>
  <c r="G127" i="12"/>
  <c r="M127" i="12" s="1"/>
  <c r="I127" i="12"/>
  <c r="K127" i="12"/>
  <c r="O127" i="12"/>
  <c r="Q127" i="12"/>
  <c r="U127" i="12"/>
  <c r="G128" i="12"/>
  <c r="M128" i="12" s="1"/>
  <c r="I128" i="12"/>
  <c r="K128" i="12"/>
  <c r="O128" i="12"/>
  <c r="Q128" i="12"/>
  <c r="U128" i="12"/>
  <c r="G129" i="12"/>
  <c r="M129" i="12" s="1"/>
  <c r="I129" i="12"/>
  <c r="I125" i="12" s="1"/>
  <c r="K129" i="12"/>
  <c r="K125" i="12" s="1"/>
  <c r="O129" i="12"/>
  <c r="Q129" i="12"/>
  <c r="U129" i="12"/>
  <c r="I20" i="1"/>
  <c r="I17" i="1"/>
  <c r="I16" i="1"/>
  <c r="G28" i="1"/>
  <c r="F41" i="1"/>
  <c r="G24" i="1" s="1"/>
  <c r="G41" i="1"/>
  <c r="H41" i="1"/>
  <c r="I41" i="1"/>
  <c r="J40" i="1" s="1"/>
  <c r="J41" i="1"/>
  <c r="J29" i="1"/>
  <c r="J27" i="1"/>
  <c r="G39" i="1"/>
  <c r="F39" i="1"/>
  <c r="H33" i="1"/>
  <c r="J24" i="1"/>
  <c r="J25" i="1"/>
  <c r="J26" i="1"/>
  <c r="J28" i="1"/>
  <c r="E25" i="1"/>
  <c r="E27" i="1"/>
  <c r="K8" i="12" l="1"/>
  <c r="O125" i="12"/>
  <c r="G8" i="12"/>
  <c r="U8" i="12"/>
  <c r="I8" i="12"/>
  <c r="G29" i="1"/>
  <c r="Q8" i="12"/>
  <c r="O8" i="12"/>
  <c r="AD131" i="12"/>
  <c r="G40" i="1" s="1"/>
  <c r="H40" i="1" s="1"/>
  <c r="I40" i="1" s="1"/>
  <c r="G27" i="1"/>
  <c r="G25" i="1"/>
  <c r="M125" i="12"/>
  <c r="M18" i="12"/>
  <c r="M8" i="12" s="1"/>
  <c r="G30" i="1" l="1"/>
  <c r="I48" i="1"/>
  <c r="G131" i="12"/>
  <c r="I18" i="1" l="1"/>
  <c r="J19" i="1" s="1"/>
  <c r="I22" i="1" s="1"/>
  <c r="I5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<sst xmlns="http://schemas.openxmlformats.org/spreadsheetml/2006/main" count="818" uniqueCount="315">
  <si>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</si>
  <si>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</si>
  <si>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</si>
  <si>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</si>
  <si>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</si>
  <si>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</si>
  <si>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</si>
  <si>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</si>
  <si>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</si>
  <si>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</si>
  <si>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</si>
  <si>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</si>
  <si>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</si>
  <si>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</si>
  <si>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</si>
  <si>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</si>
  <si>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</si>
  <si>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</si>
  <si>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</si>
  <si>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</si>
  <si>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</si>
  <si>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</si>
  <si>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</si>
  <si>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</si>
  <si>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</si>
  <si>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</si>
  <si>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</si>
  <si>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</si>
  <si>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</si>
  <si>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</si>
  <si>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</si>
  <si>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</si>
  <si>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</si>
  <si>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</si>
  <si>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</si>
  <si>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</si>
  <si>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</si>
  <si>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</si>
  <si>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</si>
  <si>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</si>
  <si>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</si>
  <si>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</si>
  <si>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</si>
  <si>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Šumná</t>
  </si>
  <si>
    <t>Rozpočet:</t>
  </si>
  <si>
    <t>Misto</t>
  </si>
  <si>
    <t>ZZS Šumná - D.1.4.8.2 PZTS+EPH+ACS CZ-CPA: 43.21.10</t>
  </si>
  <si>
    <t>Jihomoravský kraj</t>
  </si>
  <si>
    <t>Žerotínovo náměstí 449/3</t>
  </si>
  <si>
    <t>Brno-Veveří</t>
  </si>
  <si>
    <t>60200</t>
  </si>
  <si>
    <t>70888337</t>
  </si>
  <si>
    <t>CZ70888337</t>
  </si>
  <si>
    <t>Ing. Ondřej Tichý</t>
  </si>
  <si>
    <t>Hviezdoslavova 545/41</t>
  </si>
  <si>
    <t>Brno</t>
  </si>
  <si>
    <t>62700</t>
  </si>
  <si>
    <t>75718600</t>
  </si>
  <si>
    <t>CZ8001113824</t>
  </si>
  <si>
    <t>Rozpočet</t>
  </si>
  <si>
    <t>Celkem za stavbu</t>
  </si>
  <si>
    <t>CZK</t>
  </si>
  <si>
    <t>Rekapitulace dílů</t>
  </si>
  <si>
    <t>Typ dílu</t>
  </si>
  <si>
    <t>M22</t>
  </si>
  <si>
    <t>Montáž sdělovací a zabezp.tech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</si>
  <si>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</si>
  <si>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</si>
  <si>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</si>
  <si>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</si>
  <si>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</si>
  <si>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</si>
  <si>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</si>
  <si>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</si>
  <si>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</si>
  <si>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</si>
  <si>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</si>
  <si>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</si>
  <si>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</si>
  <si>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</si>
  <si>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</si>
  <si>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</si>
  <si>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</si>
  <si>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</si>
  <si>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</si>
  <si>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</si>
  <si>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</si>
  <si>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</si>
  <si>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</si>
  <si>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</si>
  <si>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</si>
  <si>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</si>
  <si>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</si>
  <si>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</si>
  <si>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</si>
  <si>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220260550R00</t>
  </si>
  <si>
    <t>Trubka PVC pod omítku, vnější průměr 16 mm</t>
  </si>
  <si>
    <t>m</t>
  </si>
  <si>
    <t>POL1_0</t>
  </si>
  <si>
    <t>Montáž včetně dodávky.</t>
  </si>
  <si>
    <t>POP</t>
  </si>
  <si>
    <t>220260552R00</t>
  </si>
  <si>
    <t>Trubka PVC pod omítku, vnější průměr 25 mm</t>
  </si>
  <si>
    <t>222260571R00</t>
  </si>
  <si>
    <t>Trubka plast. tuhá 16 na příchytkách vč.příchytek</t>
  </si>
  <si>
    <t>4016E_KA</t>
  </si>
  <si>
    <t>Trubka plast. tuhá 16 na příchytkách vč.příchytek, 750N</t>
  </si>
  <si>
    <t>POL3_0</t>
  </si>
  <si>
    <t>222260573R00</t>
  </si>
  <si>
    <t>Trubka plast. tuhá 25 na příchytkách vč.příchytek</t>
  </si>
  <si>
    <t>4025_KA</t>
  </si>
  <si>
    <t>Trubka plast. tuhá 25 na příchytkách vč.příchytek,  750N</t>
  </si>
  <si>
    <t>220261661R00</t>
  </si>
  <si>
    <t>Značení trasy trubkového vedení</t>
  </si>
  <si>
    <t>220261662R00</t>
  </si>
  <si>
    <t>Zhotovení drážky ve zdi cihlovém</t>
  </si>
  <si>
    <t>220261665R00</t>
  </si>
  <si>
    <t>Začištění drážky, konečná úprava</t>
  </si>
  <si>
    <t>222280212R00</t>
  </si>
  <si>
    <t>Kabel EZS, EPS, DT do 7 mm v trubkách</t>
  </si>
  <si>
    <t>222280213R00</t>
  </si>
  <si>
    <t>Kabel EZS, EPS, DT do 9 mm v trubkách</t>
  </si>
  <si>
    <t>222280503R00</t>
  </si>
  <si>
    <t>Kabel EZS do 7 mm vně.prům. volně ve žlabu, liště</t>
  </si>
  <si>
    <t>341350210R</t>
  </si>
  <si>
    <t>Kabel J-Y(st)Y 1x2x0,8, baleno po 100 m délky</t>
  </si>
  <si>
    <t>341350212R</t>
  </si>
  <si>
    <t>Kabel J-Y(st)Y 5x2x0,8, baleno po 100 m délky</t>
  </si>
  <si>
    <t>27655147</t>
  </si>
  <si>
    <t>Instalační kabel CAT5E, FTP LSOH</t>
  </si>
  <si>
    <t>27655171</t>
  </si>
  <si>
    <t>Instalační kabel CAT5E UTP LSOH</t>
  </si>
  <si>
    <t>222280801R00</t>
  </si>
  <si>
    <t>Kabel do 0,5 kg/m do žlabu</t>
  </si>
  <si>
    <t>34111000R</t>
  </si>
  <si>
    <t>Kabel silový s Cu jádrem 750 V CYKY 2 x 1,5 mm2</t>
  </si>
  <si>
    <t>222325301R00</t>
  </si>
  <si>
    <t>Ústředna EZS na připravené úchytné body</t>
  </si>
  <si>
    <t>kus</t>
  </si>
  <si>
    <t>34</t>
  </si>
  <si>
    <t>GALAXYGD-264 Ústředna až 264 zón a 32 grup v krytu, bez klávesnice s komunikátorem a zdrojem</t>
  </si>
  <si>
    <t>ks</t>
  </si>
  <si>
    <t>0704022226</t>
  </si>
  <si>
    <t>AKU 17-12, akumulátor 12V / 17 Ah</t>
  </si>
  <si>
    <t>283</t>
  </si>
  <si>
    <t>UDS1100B, Převodník 232/TCP pro KW</t>
  </si>
  <si>
    <t>35</t>
  </si>
  <si>
    <t>E080-08 Nový TCP/IP komunikátor pro GALAXYGD verze, dle posledních EN norem</t>
  </si>
  <si>
    <t>33</t>
  </si>
  <si>
    <t>ACDIN1001-01 Din Rail držák pro UDS-1100, SCS100,, SDS1101, UBox2100</t>
  </si>
  <si>
    <t>222325001R00</t>
  </si>
  <si>
    <t>Detektor PIR na předem připravené úchytné body</t>
  </si>
  <si>
    <t>1</t>
  </si>
  <si>
    <t>PIR detektor s dosahem 16m, EOL resistory, pohled pod sebe a PLUG-IN konstrukce</t>
  </si>
  <si>
    <t>30</t>
  </si>
  <si>
    <t>PIR detektor stropní s dosahem průměr až 12m</t>
  </si>
  <si>
    <t>222325002R00</t>
  </si>
  <si>
    <t>Duální detektor na předem připravené úchytné body</t>
  </si>
  <si>
    <t>13</t>
  </si>
  <si>
    <t>Venk. duální (PIR+MW) detektor, det. char., 12x1 m, mont. výška 2,1 m, AM, bílý</t>
  </si>
  <si>
    <t>222325003R00</t>
  </si>
  <si>
    <t>Držák detektoru na předem připravené úchytné body</t>
  </si>
  <si>
    <t>222325005R00</t>
  </si>
  <si>
    <t>Detektor GB na předem připravené úchytné body</t>
  </si>
  <si>
    <t>14</t>
  </si>
  <si>
    <t>Detektor tříštění skla s dosahem až 7,6m, i pro skla s fóliemi</t>
  </si>
  <si>
    <t>222325014R00</t>
  </si>
  <si>
    <t>Magnetický kontakt vratový</t>
  </si>
  <si>
    <t>19</t>
  </si>
  <si>
    <t>MG kontakt vratový čtyřdrátový s úhelníkem,, armovanou hadicí a pracovní mezerou 50mm</t>
  </si>
  <si>
    <t>222325013R00</t>
  </si>
  <si>
    <t>Magnetický kontakt do nedřevěných zárubní</t>
  </si>
  <si>
    <t>17</t>
  </si>
  <si>
    <t>MG kontakt závrtný čtyřdrátový s pracovní, mezerou až 22 mm</t>
  </si>
  <si>
    <t>18</t>
  </si>
  <si>
    <t>Distanční kroužek vnitřní průměr 6mm, pro MK při instalaci do kovu</t>
  </si>
  <si>
    <t>222325602R00</t>
  </si>
  <si>
    <t>Svorkovnicová skříňka na úchytné body</t>
  </si>
  <si>
    <t>20</t>
  </si>
  <si>
    <t>Plastová nízká propojovací krabice, 7+1, pájecích svorek</t>
  </si>
  <si>
    <t>222325033R00</t>
  </si>
  <si>
    <t>Požární sběrnicový hlásič na omítku v EZS,na kci</t>
  </si>
  <si>
    <t>15</t>
  </si>
  <si>
    <t>Konv. optickokouřový hlásič se, samoresetovací reléovou paticí 12 V</t>
  </si>
  <si>
    <t>16</t>
  </si>
  <si>
    <t>Konv. teplotní hlásič (tř. A1R) se, samoresetovací reléovou paticí 12 V</t>
  </si>
  <si>
    <t>210140201R00</t>
  </si>
  <si>
    <t>Ovladač pomocných obvodů - 1 tlačítkový</t>
  </si>
  <si>
    <t>202</t>
  </si>
  <si>
    <t>Tlačítkový ovladač s jedním kontaktem</t>
  </si>
  <si>
    <t>Připojený na ovl.vstup řídící jednotky EKV - odchodové tlačítko</t>
  </si>
  <si>
    <t>205</t>
  </si>
  <si>
    <t>Tlačítkový ovladač s pěti kontakty</t>
  </si>
  <si>
    <t>Připojený na ovl.vstup řídících jednotek EKV - odchodové tlačítko</t>
  </si>
  <si>
    <t>222325265R00</t>
  </si>
  <si>
    <t>Poplachová siréna na připravené úchyt.body</t>
  </si>
  <si>
    <t>5</t>
  </si>
  <si>
    <t>Nezálohovaná plastová vnitřní siréna 111dB/1m</t>
  </si>
  <si>
    <t>11</t>
  </si>
  <si>
    <t>Zálohovaná plastová siréna venkovní 110dB/1m, s majákem a akumulátorem</t>
  </si>
  <si>
    <t>222330802R00</t>
  </si>
  <si>
    <t>Klíčový trezor KTPO, přezkoušení funkce</t>
  </si>
  <si>
    <t>28</t>
  </si>
  <si>
    <t>Požární klíčový trezor , včetně zámku regionu Jihomoravský kraj</t>
  </si>
  <si>
    <t>222330172R00</t>
  </si>
  <si>
    <t>Světelný maják na budovu na úchytné body</t>
  </si>
  <si>
    <t>29</t>
  </si>
  <si>
    <t>Maják červený, 12V/24V, vysoká patice</t>
  </si>
  <si>
    <t>222330802R01</t>
  </si>
  <si>
    <t>Klíčový depozit, přezkoušení funkce</t>
  </si>
  <si>
    <t>281</t>
  </si>
  <si>
    <t>Klíčový depozit KW skleněné dvířka, 32 klíčů (2x16 pozic) včetně licence pro SBI</t>
  </si>
  <si>
    <t>282</t>
  </si>
  <si>
    <t>Bezkontaktní čtečka iClass, malé provedení, pro KW</t>
  </si>
  <si>
    <t>222325102R00</t>
  </si>
  <si>
    <t>Sběrnicový modul na připravené úchytné body</t>
  </si>
  <si>
    <t>7</t>
  </si>
  <si>
    <t>C080 Řídící modul pro připojení dvou, bezkontaktních čteček</t>
  </si>
  <si>
    <t>8</t>
  </si>
  <si>
    <t>GVM16PLED, Signalizační tablo v krytu pro 16 LED diod</t>
  </si>
  <si>
    <t>9</t>
  </si>
  <si>
    <t>GVM16R Výstupní modul GVM16P včetně 4ks reléového, modulu GRM4</t>
  </si>
  <si>
    <t>24</t>
  </si>
  <si>
    <t>WRR-44, Bezdrátový přijímač, 4x výstup Wiegand</t>
  </si>
  <si>
    <t>25</t>
  </si>
  <si>
    <t>WRT-4 Bezdrátový vysílač pro WRR-22 nebo WRR-44 ,, 4-tlačítkový, RFID čip</t>
  </si>
  <si>
    <t>222325101R00</t>
  </si>
  <si>
    <t>Koncentrátor EZS na připravené úchytné body</t>
  </si>
  <si>
    <t>10</t>
  </si>
  <si>
    <t>G8 Koncentrátor v kovovém krytu pro 8 zón se 4 PGM, výstupy</t>
  </si>
  <si>
    <t>222325201R00</t>
  </si>
  <si>
    <t>Klávesnice na předem připravené úchytné body</t>
  </si>
  <si>
    <t>2</t>
  </si>
  <si>
    <t>CP050-00-01 MK8 LCD klávesnice pro ústředny Galaxy, Flex a Dimension</t>
  </si>
  <si>
    <t>222325501R00</t>
  </si>
  <si>
    <t>Čtečka identifikačních karet EKV na úchytné body</t>
  </si>
  <si>
    <t>222325261R00</t>
  </si>
  <si>
    <t>Externí indikátor na omítku v normálním prostředí</t>
  </si>
  <si>
    <t>21</t>
  </si>
  <si>
    <t>iCLASS SE RP10 Bezkontaktní multitechnol.čtečka, (podpora SIO) 13.56 MHz a 125 kHz, úzká</t>
  </si>
  <si>
    <t>22</t>
  </si>
  <si>
    <t>EX-17 Piezo dotek.tlačítko úzké, relé, barevná, indikace stavu</t>
  </si>
  <si>
    <t>23</t>
  </si>
  <si>
    <t>MP-16 Instalační krabice na povrch pro tlač. EX-16, a EX-17</t>
  </si>
  <si>
    <t>222325731R00</t>
  </si>
  <si>
    <t>Kódový zámek na připravené úchytné body</t>
  </si>
  <si>
    <t>0420011513</t>
  </si>
  <si>
    <t>Samozamykací elektromechanický zámek,, rozteč a backset dle typu dveří</t>
  </si>
  <si>
    <t>prostup fail secure, 12VDC, úzký profil, včetně systémové kabelové průchodky, 6m systémového kabelu, protiplechu, systémového kování  a ostatního příslušenství</t>
  </si>
  <si>
    <t>222325251R00</t>
  </si>
  <si>
    <t>Náhradní zdroj 12 V do 60 Ah na úchytné body</t>
  </si>
  <si>
    <t>12</t>
  </si>
  <si>
    <t>Spínaný zdroj v kovovém krytu 13,8 Vss, / 5A s  výstupy a odpojovačem</t>
  </si>
  <si>
    <t>4</t>
  </si>
  <si>
    <t>Akumulátor 12V / 38Ah</t>
  </si>
  <si>
    <t>222325292R00</t>
  </si>
  <si>
    <t>Měření smyčky</t>
  </si>
  <si>
    <t>222325302R00</t>
  </si>
  <si>
    <t>Programování ústředny, uvedení do provozu</t>
  </si>
  <si>
    <t>hod</t>
  </si>
  <si>
    <t>6</t>
  </si>
  <si>
    <t>Síťovatelný kontrolér pro 2 čtečky, zákaznický firmware pro integraci do SBI</t>
  </si>
  <si>
    <t>26</t>
  </si>
  <si>
    <t>Kovový kryt pro kontrolér</t>
  </si>
  <si>
    <t>32</t>
  </si>
  <si>
    <t>UDS1100POE 1-portový převodník z RS232/485/422 na, 10/100Base-TX, PoE</t>
  </si>
  <si>
    <t>288</t>
  </si>
  <si>
    <t>Personalizační R/W čtečka Mifare</t>
  </si>
  <si>
    <t xml:space="preserve"> včetně pasívního PoE injektoru s napájecím adaptérem 12V a převodníku PoE na pasívní PoE 12 V</t>
  </si>
  <si>
    <t>289</t>
  </si>
  <si>
    <t>SBIL-LIC EKV R/W čtečka (licence okruhu SBI pro, připojení CGC R/W čtečky)</t>
  </si>
  <si>
    <t>včetně konfigurace</t>
  </si>
  <si>
    <t>10150005</t>
  </si>
  <si>
    <t>Pomocný instalační materiál</t>
  </si>
  <si>
    <t>Obsahuje izol.pásky,sádru,pomocné svorkovnice,vruty,hmoždinky,těsn.hmoty</t>
  </si>
  <si>
    <t>a ostatní instalační materiál.</t>
  </si>
  <si>
    <t>900      RT2</t>
  </si>
  <si>
    <t>HZS, Práce v tarifní třídě 5</t>
  </si>
  <si>
    <t>h</t>
  </si>
  <si>
    <t>Zaškolení obsluhy.</t>
  </si>
  <si>
    <t>900      RT3</t>
  </si>
  <si>
    <t>HZS, Práce v tarifní třídě 6</t>
  </si>
  <si>
    <t>Ostatní související činnosti.</t>
  </si>
  <si>
    <t>900      RT9</t>
  </si>
  <si>
    <t>HZS, programátor</t>
  </si>
  <si>
    <t>141      R00</t>
  </si>
  <si>
    <t>Přirážka za podružný materiál  M 21, M 22</t>
  </si>
  <si>
    <t>005231030R</t>
  </si>
  <si>
    <t xml:space="preserve">Zkušební provoz </t>
  </si>
  <si>
    <t>005231020R</t>
  </si>
  <si>
    <t>Individuální a komplexní vyzkoušení</t>
  </si>
  <si>
    <t>005231010R</t>
  </si>
  <si>
    <t>Revize</t>
  </si>
  <si>
    <t>202      R00</t>
  </si>
  <si>
    <t>Zednické výpomoci HSV</t>
  </si>
  <si>
    <t>005124010R</t>
  </si>
  <si>
    <t>Koordinační činnost</t>
  </si>
  <si>
    <t>005241010R</t>
  </si>
  <si>
    <t xml:space="preserve">Dokumentace skutečného provedení </t>
  </si>
  <si>
    <t>004111020R</t>
  </si>
  <si>
    <t xml:space="preserve">Vypracování projektové dokumentace </t>
  </si>
  <si>
    <t>004111010R</t>
  </si>
  <si>
    <t xml:space="preserve">Průzkumné práce </t>
  </si>
  <si>
    <t/>
  </si>
  <si>
    <t>SUM</t>
  </si>
  <si>
    <t>POPUZIV</t>
  </si>
  <si>
    <t>END</t>
  </si>
  <si>
    <t>kód CZ-CPA</t>
  </si>
  <si>
    <t>cenová soustava</t>
  </si>
  <si>
    <t>43.21.10</t>
  </si>
  <si>
    <t>RTS DATA 2018/I</t>
  </si>
  <si>
    <t>Vlastní</t>
  </si>
  <si>
    <r>
      <t xml:space="preserve">
Použitá cenová soustava u montáží a ostatních nákladů - RTS I/2018, u ostatních položek vlastní.
</t>
    </r>
    <r>
      <rPr>
        <b/>
        <u/>
        <sz val="10"/>
        <rFont val="Arial CE"/>
        <family val="2"/>
        <charset val="238"/>
      </rPr>
      <t>Postup stanovení výměr položek:</t>
    </r>
    <r>
      <rPr>
        <b/>
        <sz val="10"/>
        <rFont val="Arial CE"/>
        <family val="2"/>
        <charset val="238"/>
      </rPr>
      <t xml:space="preserve">
Počty koncových prvků odečteny z digitální verze PD programem Autocad z příloh č.D.1.4.8.2.2.01-02.
Výměry žlabů a kabeláží odměřeny z digitální verze PD programem Autocad z přílohy č.D.1.4.8.2.2.01.
</t>
    </r>
    <r>
      <rPr>
        <b/>
        <u/>
        <sz val="10"/>
        <rFont val="Arial CE"/>
        <family val="2"/>
        <charset val="238"/>
      </rPr>
      <t xml:space="preserve">Upozornění:  </t>
    </r>
    <r>
      <rPr>
        <b/>
        <sz val="10"/>
        <rFont val="Arial CE"/>
        <family val="2"/>
        <charset val="238"/>
      </rPr>
      <t xml:space="preserve">
1. Všechny položky jsou oceněny jako : kompletizované, včetně všech potřebných prací a materiálů dle projektu.
2. Při nejasnostech kontaktujte projektanta !
3. Pokud se v položce vyskytuje obchodní název materiálu nebo výrobce, jedná se pouze o upřesnění materiálového standardu, je možné použít i jiný materiál požadovaných vlastností.
4. Ceny vlastních položek jsou vytvořeny z průměrných cen pro daný výrobek (práci), na trhu v roce 2018 a s ohledem na zkušenosti z dříve vypracovaných rozpočtů a uskutečněných cenových nabídek různých zhotovitelů.
</t>
    </r>
  </si>
  <si>
    <t>Celkem ZRN</t>
  </si>
  <si>
    <t>Celkem ZRN+ostatní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</si>
</sst>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b/>
      <sz val="11"/>
      <name val="Arial CE"/>
      <family val="2"/>
      <charset val="238"/>
    </font>
    <font>
      <b/>
      <u/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" fillId="3" borderId="21" xfId="2" applyNumberFormat="1" applyFill="1" applyBorder="1" applyAlignment="1">
      <alignment vertical="top"/>
    </xf>
    <xf numFmtId="0" fontId="1" fillId="3" borderId="21" xfId="2" applyFill="1" applyBorder="1" applyAlignment="1">
      <alignment wrapText="1"/>
    </xf>
    <xf numFmtId="0" fontId="16" fillId="0" borderId="35" xfId="2" applyFont="1" applyBorder="1" applyAlignment="1">
      <alignment vertical="top"/>
    </xf>
    <xf numFmtId="0" fontId="16" fillId="0" borderId="35" xfId="2" applyFont="1" applyBorder="1" applyAlignment="1">
      <alignment vertical="top" wrapText="1"/>
    </xf>
    <xf numFmtId="0" fontId="16" fillId="0" borderId="33" xfId="2" applyFont="1" applyBorder="1" applyAlignment="1">
      <alignment vertical="top"/>
    </xf>
    <xf numFmtId="0" fontId="16" fillId="0" borderId="33" xfId="2" applyFont="1" applyBorder="1" applyAlignment="1">
      <alignment vertical="top" wrapText="1"/>
    </xf>
    <xf numFmtId="0" fontId="16" fillId="0" borderId="26" xfId="2" applyFont="1" applyBorder="1"/>
    <xf numFmtId="0" fontId="16" fillId="0" borderId="34" xfId="2" applyFont="1" applyBorder="1"/>
    <xf numFmtId="0" fontId="16" fillId="0" borderId="33" xfId="3" applyFont="1" applyBorder="1" applyAlignment="1">
      <alignment vertical="top"/>
    </xf>
    <xf numFmtId="0" fontId="16" fillId="0" borderId="33" xfId="3" applyFont="1" applyBorder="1" applyAlignment="1">
      <alignment vertical="top" wrapText="1"/>
    </xf>
    <xf numFmtId="0" fontId="16" fillId="0" borderId="26" xfId="3" applyFont="1" applyBorder="1"/>
    <xf numFmtId="0" fontId="16" fillId="0" borderId="34" xfId="3" applyFont="1" applyBorder="1"/>
    <xf numFmtId="0" fontId="16" fillId="0" borderId="33" xfId="5" applyFont="1" applyBorder="1" applyAlignment="1">
      <alignment vertical="top"/>
    </xf>
    <xf numFmtId="0" fontId="16" fillId="0" borderId="33" xfId="5" applyFont="1" applyBorder="1" applyAlignment="1">
      <alignment vertical="top" wrapText="1"/>
    </xf>
    <xf numFmtId="0" fontId="16" fillId="0" borderId="33" xfId="6" applyFont="1" applyBorder="1" applyAlignment="1">
      <alignment vertical="top"/>
    </xf>
    <xf numFmtId="0" fontId="16" fillId="0" borderId="33" xfId="6" applyFont="1" applyBorder="1" applyAlignment="1">
      <alignment vertical="top" wrapText="1"/>
    </xf>
    <xf numFmtId="0" fontId="16" fillId="0" borderId="26" xfId="6" applyFont="1" applyBorder="1"/>
    <xf numFmtId="0" fontId="16" fillId="0" borderId="34" xfId="6" applyFont="1" applyBorder="1"/>
    <xf numFmtId="0" fontId="16" fillId="0" borderId="33" xfId="7" applyFont="1" applyBorder="1" applyAlignment="1">
      <alignment vertical="top"/>
    </xf>
    <xf numFmtId="0" fontId="16" fillId="0" borderId="33" xfId="7" applyFont="1" applyBorder="1" applyAlignment="1">
      <alignment vertical="top" wrapText="1"/>
    </xf>
    <xf numFmtId="0" fontId="16" fillId="0" borderId="33" xfId="9" applyFont="1" applyBorder="1" applyAlignment="1">
      <alignment vertical="top"/>
    </xf>
    <xf numFmtId="0" fontId="16" fillId="0" borderId="33" xfId="9" applyFont="1" applyBorder="1" applyAlignment="1">
      <alignment vertical="top" wrapText="1"/>
    </xf>
    <xf numFmtId="0" fontId="16" fillId="0" borderId="26" xfId="9" applyFont="1" applyBorder="1"/>
    <xf numFmtId="0" fontId="16" fillId="0" borderId="34" xfId="9" applyFont="1" applyBorder="1"/>
    <xf numFmtId="0" fontId="16" fillId="0" borderId="33" xfId="9" applyFont="1" applyBorder="1" applyAlignment="1">
      <alignment vertical="top"/>
    </xf>
    <xf numFmtId="0" fontId="16" fillId="0" borderId="33" xfId="9" applyFont="1" applyBorder="1" applyAlignment="1">
      <alignment vertical="top" wrapText="1"/>
    </xf>
    <xf numFmtId="0" fontId="16" fillId="0" borderId="26" xfId="9" applyFont="1" applyBorder="1"/>
    <xf numFmtId="0" fontId="16" fillId="0" borderId="34" xfId="9" applyFont="1" applyBorder="1"/>
    <xf numFmtId="0" fontId="1" fillId="0" borderId="0" xfId="9"/>
    <xf numFmtId="164" fontId="1" fillId="3" borderId="39" xfId="9" applyNumberFormat="1" applyFill="1" applyBorder="1" applyAlignment="1">
      <alignment vertical="top" shrinkToFit="1"/>
    </xf>
    <xf numFmtId="4" fontId="1" fillId="3" borderId="39" xfId="9" applyNumberFormat="1" applyFill="1" applyBorder="1" applyAlignment="1">
      <alignment vertical="top" shrinkToFit="1"/>
    </xf>
    <xf numFmtId="0" fontId="16" fillId="0" borderId="33" xfId="9" applyFont="1" applyBorder="1" applyAlignment="1">
      <alignment vertical="top"/>
    </xf>
    <xf numFmtId="0" fontId="16" fillId="0" borderId="33" xfId="9" applyFont="1" applyBorder="1" applyAlignment="1">
      <alignment vertical="top" wrapText="1"/>
    </xf>
    <xf numFmtId="0" fontId="16" fillId="0" borderId="39" xfId="9" applyFont="1" applyBorder="1" applyAlignment="1">
      <alignment vertical="top"/>
    </xf>
    <xf numFmtId="0" fontId="16" fillId="0" borderId="39" xfId="9" applyFont="1" applyBorder="1" applyAlignment="1">
      <alignment vertical="top" wrapText="1"/>
    </xf>
    <xf numFmtId="164" fontId="1" fillId="3" borderId="21" xfId="9" applyNumberFormat="1" applyFill="1" applyBorder="1" applyAlignment="1">
      <alignment vertical="top" shrinkToFit="1"/>
    </xf>
    <xf numFmtId="4" fontId="1" fillId="3" borderId="21" xfId="9" applyNumberFormat="1" applyFill="1" applyBorder="1" applyAlignment="1">
      <alignment vertical="top" shrinkToFit="1"/>
    </xf>
    <xf numFmtId="4" fontId="19" fillId="0" borderId="16" xfId="0" applyNumberFormat="1" applyFont="1" applyBorder="1" applyAlignment="1">
      <alignment horizontal="right" vertical="center" indent="1"/>
    </xf>
    <xf numFmtId="0" fontId="5" fillId="0" borderId="14" xfId="9" applyFont="1" applyBorder="1" applyAlignment="1">
      <alignment horizontal="left" vertical="center" indent="1"/>
    </xf>
    <xf numFmtId="0" fontId="5" fillId="0" borderId="14" xfId="9" applyFont="1" applyBorder="1" applyAlignment="1">
      <alignment horizontal="left" vertical="center" inden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3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5" fillId="4" borderId="36" xfId="4" applyFont="1" applyFill="1" applyBorder="1" applyAlignment="1" applyProtection="1">
      <alignment vertical="top" wrapText="1"/>
      <protection locked="0"/>
    </xf>
    <xf numFmtId="0" fontId="1" fillId="4" borderId="18" xfId="4" applyFont="1" applyFill="1" applyBorder="1" applyAlignment="1" applyProtection="1">
      <alignment vertical="top" wrapText="1"/>
      <protection locked="0"/>
    </xf>
    <xf numFmtId="0" fontId="1" fillId="4" borderId="18" xfId="4" applyFont="1" applyFill="1" applyBorder="1" applyAlignment="1" applyProtection="1">
      <alignment horizontal="left" vertical="top" wrapText="1"/>
      <protection locked="0"/>
    </xf>
    <xf numFmtId="0" fontId="1" fillId="4" borderId="37" xfId="4" applyFont="1" applyFill="1" applyBorder="1" applyAlignment="1" applyProtection="1">
      <alignment vertical="top" wrapText="1"/>
      <protection locked="0"/>
    </xf>
    <xf numFmtId="0" fontId="1" fillId="4" borderId="26" xfId="4" applyFont="1" applyFill="1" applyBorder="1" applyAlignment="1" applyProtection="1">
      <alignment vertical="top" wrapText="1"/>
      <protection locked="0"/>
    </xf>
    <xf numFmtId="0" fontId="1" fillId="4" borderId="0" xfId="4" applyFont="1" applyFill="1" applyBorder="1" applyAlignment="1" applyProtection="1">
      <alignment vertical="top" wrapText="1"/>
      <protection locked="0"/>
    </xf>
    <xf numFmtId="0" fontId="1" fillId="4" borderId="0" xfId="4" applyFont="1" applyFill="1" applyBorder="1" applyAlignment="1" applyProtection="1">
      <alignment horizontal="left" vertical="top" wrapText="1"/>
      <protection locked="0"/>
    </xf>
    <xf numFmtId="0" fontId="1" fillId="4" borderId="34" xfId="4" applyFont="1" applyFill="1" applyBorder="1" applyAlignment="1" applyProtection="1">
      <alignment vertical="top" wrapText="1"/>
      <protection locked="0"/>
    </xf>
    <xf numFmtId="0" fontId="1" fillId="4" borderId="10" xfId="4" applyFont="1" applyFill="1" applyBorder="1" applyAlignment="1" applyProtection="1">
      <alignment vertical="top" wrapText="1"/>
      <protection locked="0"/>
    </xf>
    <xf numFmtId="0" fontId="1" fillId="4" borderId="6" xfId="4" applyFont="1" applyFill="1" applyBorder="1" applyAlignment="1" applyProtection="1">
      <alignment vertical="top" wrapText="1"/>
      <protection locked="0"/>
    </xf>
    <xf numFmtId="0" fontId="1" fillId="4" borderId="6" xfId="4" applyFont="1" applyFill="1" applyBorder="1" applyAlignment="1" applyProtection="1">
      <alignment horizontal="left" vertical="top" wrapText="1"/>
      <protection locked="0"/>
    </xf>
    <xf numFmtId="0" fontId="1" fillId="4" borderId="38" xfId="4" applyFont="1" applyFill="1" applyBorder="1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10">
    <cellStyle name="Normální" xfId="0" builtinId="0"/>
    <cellStyle name="Normální 10" xfId="9" xr:uid="{00000000-0005-0000-0000-000001000000}"/>
    <cellStyle name="normální 2" xfId="1" xr:uid="{00000000-0005-0000-0000-000002000000}"/>
    <cellStyle name="Normální 3" xfId="4" xr:uid="{00000000-0005-0000-0000-000003000000}"/>
    <cellStyle name="Normální 4" xfId="2" xr:uid="{00000000-0005-0000-0000-000004000000}"/>
    <cellStyle name="Normální 5" xfId="3" xr:uid="{00000000-0005-0000-0000-000005000000}"/>
    <cellStyle name="Normální 6" xfId="5" xr:uid="{00000000-0005-0000-0000-000006000000}"/>
    <cellStyle name="Normální 7" xfId="6" xr:uid="{00000000-0005-0000-0000-000007000000}"/>
    <cellStyle name="Normální 8" xfId="7" xr:uid="{00000000-0005-0000-0000-000008000000}"/>
    <cellStyle name="Normální 9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34" t="s">
        <v>39</v>
      </c>
      <c r="B2" s="234"/>
      <c r="C2" s="234"/>
      <c r="D2" s="234"/>
      <c r="E2" s="234"/>
      <c r="F2" s="234"/>
      <c r="G2" s="23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G27" sqref="G27:I2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5" t="s">
        <v>42</v>
      </c>
      <c r="C1" s="236"/>
      <c r="D1" s="236"/>
      <c r="E1" s="236"/>
      <c r="F1" s="236"/>
      <c r="G1" s="236"/>
      <c r="H1" s="236"/>
      <c r="I1" s="236"/>
      <c r="J1" s="237"/>
    </row>
    <row r="2" spans="1:15" ht="23.25" customHeight="1" x14ac:dyDescent="0.2">
      <c r="A2" s="4"/>
      <c r="B2" s="82" t="s">
        <v>40</v>
      </c>
      <c r="C2" s="83"/>
      <c r="D2" s="261" t="s">
        <v>46</v>
      </c>
      <c r="E2" s="262"/>
      <c r="F2" s="262"/>
      <c r="G2" s="262"/>
      <c r="H2" s="262"/>
      <c r="I2" s="262"/>
      <c r="J2" s="263"/>
      <c r="O2" s="2"/>
    </row>
    <row r="3" spans="1:15" ht="23.25" customHeight="1" x14ac:dyDescent="0.2">
      <c r="A3" s="4"/>
      <c r="B3" s="84" t="s">
        <v>45</v>
      </c>
      <c r="C3" s="85"/>
      <c r="D3" s="254" t="s">
        <v>43</v>
      </c>
      <c r="E3" s="255"/>
      <c r="F3" s="255"/>
      <c r="G3" s="255"/>
      <c r="H3" s="255"/>
      <c r="I3" s="255"/>
      <c r="J3" s="256"/>
    </row>
    <row r="4" spans="1:15" ht="23.25" hidden="1" customHeight="1" x14ac:dyDescent="0.2">
      <c r="A4" s="4"/>
      <c r="B4" s="86" t="s">
        <v>44</v>
      </c>
      <c r="C4" s="87"/>
      <c r="D4" s="88"/>
      <c r="E4" s="88"/>
      <c r="F4" s="89"/>
      <c r="G4" s="90"/>
      <c r="H4" s="89"/>
      <c r="I4" s="90"/>
      <c r="J4" s="91"/>
    </row>
    <row r="5" spans="1:15" ht="24" customHeight="1" x14ac:dyDescent="0.2">
      <c r="A5" s="4"/>
      <c r="B5" s="47" t="s">
        <v>21</v>
      </c>
      <c r="C5" s="5"/>
      <c r="D5" s="92" t="s">
        <v>47</v>
      </c>
      <c r="E5" s="26"/>
      <c r="F5" s="26"/>
      <c r="G5" s="26"/>
      <c r="H5" s="28" t="s">
        <v>33</v>
      </c>
      <c r="I5" s="92" t="s">
        <v>51</v>
      </c>
      <c r="J5" s="11"/>
    </row>
    <row r="6" spans="1:15" ht="15.75" customHeight="1" x14ac:dyDescent="0.2">
      <c r="A6" s="4"/>
      <c r="B6" s="41"/>
      <c r="C6" s="26"/>
      <c r="D6" s="92" t="s">
        <v>48</v>
      </c>
      <c r="E6" s="26"/>
      <c r="F6" s="26"/>
      <c r="G6" s="26"/>
      <c r="H6" s="28" t="s">
        <v>34</v>
      </c>
      <c r="I6" s="92" t="s">
        <v>52</v>
      </c>
      <c r="J6" s="11"/>
    </row>
    <row r="7" spans="1:15" ht="15.75" customHeight="1" x14ac:dyDescent="0.2">
      <c r="A7" s="4"/>
      <c r="B7" s="42"/>
      <c r="C7" s="93" t="s">
        <v>50</v>
      </c>
      <c r="D7" s="81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65" t="s">
        <v>53</v>
      </c>
      <c r="E11" s="265"/>
      <c r="F11" s="265"/>
      <c r="G11" s="265"/>
      <c r="H11" s="28" t="s">
        <v>33</v>
      </c>
      <c r="I11" s="95" t="s">
        <v>57</v>
      </c>
      <c r="J11" s="11"/>
    </row>
    <row r="12" spans="1:15" ht="15.75" customHeight="1" x14ac:dyDescent="0.2">
      <c r="A12" s="4"/>
      <c r="B12" s="41"/>
      <c r="C12" s="26"/>
      <c r="D12" s="252" t="s">
        <v>54</v>
      </c>
      <c r="E12" s="252"/>
      <c r="F12" s="252"/>
      <c r="G12" s="252"/>
      <c r="H12" s="28" t="s">
        <v>34</v>
      </c>
      <c r="I12" s="95" t="s">
        <v>58</v>
      </c>
      <c r="J12" s="11"/>
    </row>
    <row r="13" spans="1:15" ht="15.75" customHeight="1" x14ac:dyDescent="0.2">
      <c r="A13" s="4"/>
      <c r="B13" s="42"/>
      <c r="C13" s="94" t="s">
        <v>56</v>
      </c>
      <c r="D13" s="253" t="s">
        <v>55</v>
      </c>
      <c r="E13" s="253"/>
      <c r="F13" s="253"/>
      <c r="G13" s="25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64"/>
      <c r="F15" s="264"/>
      <c r="G15" s="249"/>
      <c r="H15" s="249"/>
      <c r="I15" s="249" t="s">
        <v>28</v>
      </c>
      <c r="J15" s="250"/>
    </row>
    <row r="16" spans="1:15" ht="23.25" customHeight="1" x14ac:dyDescent="0.2">
      <c r="A16" s="139" t="s">
        <v>23</v>
      </c>
      <c r="B16" s="140" t="s">
        <v>23</v>
      </c>
      <c r="C16" s="58"/>
      <c r="D16" s="59"/>
      <c r="E16" s="244"/>
      <c r="F16" s="251"/>
      <c r="G16" s="244"/>
      <c r="H16" s="251"/>
      <c r="I16" s="244">
        <f>SUMIF(F48:F49,A16,I48:I49)+SUMIF(F48:F49,"PSU",I48:I49)</f>
        <v>0</v>
      </c>
      <c r="J16" s="245"/>
    </row>
    <row r="17" spans="1:10" ht="23.25" customHeight="1" x14ac:dyDescent="0.2">
      <c r="A17" s="139" t="s">
        <v>24</v>
      </c>
      <c r="B17" s="140" t="s">
        <v>24</v>
      </c>
      <c r="C17" s="58"/>
      <c r="D17" s="59"/>
      <c r="E17" s="244"/>
      <c r="F17" s="251"/>
      <c r="G17" s="244"/>
      <c r="H17" s="251"/>
      <c r="I17" s="244">
        <f>SUMIF(F48:F49,A17,I48:I49)</f>
        <v>0</v>
      </c>
      <c r="J17" s="245"/>
    </row>
    <row r="18" spans="1:10" ht="23.25" customHeight="1" x14ac:dyDescent="0.2">
      <c r="A18" s="139" t="s">
        <v>25</v>
      </c>
      <c r="B18" s="140" t="s">
        <v>25</v>
      </c>
      <c r="C18" s="58"/>
      <c r="D18" s="59"/>
      <c r="E18" s="244"/>
      <c r="F18" s="251"/>
      <c r="G18" s="244"/>
      <c r="H18" s="251"/>
      <c r="I18" s="244">
        <f>SUMIF(F48:F49,A18,I48:I49)</f>
        <v>0</v>
      </c>
      <c r="J18" s="245"/>
    </row>
    <row r="19" spans="1:10" ht="23.25" customHeight="1" x14ac:dyDescent="0.2">
      <c r="A19" s="139"/>
      <c r="B19" s="232" t="s">
        <v>313</v>
      </c>
      <c r="C19" s="58"/>
      <c r="D19" s="59"/>
      <c r="E19" s="79"/>
      <c r="F19" s="80"/>
      <c r="G19" s="79"/>
      <c r="H19" s="80"/>
      <c r="I19" s="79"/>
      <c r="J19" s="231">
        <f>SUM(I16:J18)</f>
        <v>0</v>
      </c>
    </row>
    <row r="20" spans="1:10" ht="23.25" customHeight="1" x14ac:dyDescent="0.2">
      <c r="A20" s="139" t="s">
        <v>67</v>
      </c>
      <c r="B20" s="140" t="s">
        <v>26</v>
      </c>
      <c r="C20" s="58"/>
      <c r="D20" s="59"/>
      <c r="E20" s="244"/>
      <c r="F20" s="251"/>
      <c r="G20" s="244"/>
      <c r="H20" s="251"/>
      <c r="I20" s="244">
        <f>SUMIF(F48:F49,A20,I48:I49)</f>
        <v>0</v>
      </c>
      <c r="J20" s="245"/>
    </row>
    <row r="21" spans="1:10" ht="23.25" customHeight="1" x14ac:dyDescent="0.2">
      <c r="A21" s="139" t="s">
        <v>66</v>
      </c>
      <c r="B21" s="140" t="s">
        <v>27</v>
      </c>
      <c r="C21" s="58"/>
      <c r="D21" s="59"/>
      <c r="E21" s="244"/>
      <c r="F21" s="251"/>
      <c r="G21" s="244"/>
      <c r="H21" s="251"/>
      <c r="I21" s="244">
        <f>SUMIF(F48:F49,A21,I48:I49)</f>
        <v>0</v>
      </c>
      <c r="J21" s="245"/>
    </row>
    <row r="22" spans="1:10" ht="23.25" customHeight="1" x14ac:dyDescent="0.2">
      <c r="A22" s="4"/>
      <c r="B22" s="233" t="s">
        <v>314</v>
      </c>
      <c r="C22" s="74"/>
      <c r="D22" s="75"/>
      <c r="E22" s="246"/>
      <c r="F22" s="247"/>
      <c r="G22" s="246"/>
      <c r="H22" s="247"/>
      <c r="I22" s="246">
        <f>SUM(I19:J21)</f>
        <v>0</v>
      </c>
      <c r="J22" s="260"/>
    </row>
    <row r="23" spans="1:10" ht="33" customHeight="1" x14ac:dyDescent="0.2">
      <c r="A23" s="4"/>
      <c r="B23" s="65" t="s">
        <v>32</v>
      </c>
      <c r="C23" s="58"/>
      <c r="D23" s="59"/>
      <c r="E23" s="64"/>
      <c r="F23" s="61"/>
      <c r="G23" s="50"/>
      <c r="H23" s="50"/>
      <c r="I23" s="50"/>
      <c r="J23" s="62"/>
    </row>
    <row r="24" spans="1:10" ht="23.25" customHeight="1" x14ac:dyDescent="0.2">
      <c r="A24" s="4"/>
      <c r="B24" s="57" t="s">
        <v>11</v>
      </c>
      <c r="C24" s="58"/>
      <c r="D24" s="59"/>
      <c r="E24" s="60">
        <v>15</v>
      </c>
      <c r="F24" s="61" t="s">
        <v>0</v>
      </c>
      <c r="G24" s="242">
        <f>ZakladDPHSniVypocet</f>
        <v>0</v>
      </c>
      <c r="H24" s="243"/>
      <c r="I24" s="243"/>
      <c r="J24" s="62" t="str">
        <f t="shared" ref="J24:J29" si="0">Mena</f>
        <v>CZK</v>
      </c>
    </row>
    <row r="25" spans="1:10" ht="23.25" customHeight="1" x14ac:dyDescent="0.2">
      <c r="A25" s="4"/>
      <c r="B25" s="57" t="s">
        <v>12</v>
      </c>
      <c r="C25" s="58"/>
      <c r="D25" s="59"/>
      <c r="E25" s="60">
        <f>SazbaDPH1</f>
        <v>15</v>
      </c>
      <c r="F25" s="61" t="s">
        <v>0</v>
      </c>
      <c r="G25" s="258">
        <f>ZakladDPHSni*SazbaDPH1/100</f>
        <v>0</v>
      </c>
      <c r="H25" s="259"/>
      <c r="I25" s="259"/>
      <c r="J25" s="62" t="str">
        <f t="shared" si="0"/>
        <v>CZK</v>
      </c>
    </row>
    <row r="26" spans="1:10" ht="23.25" customHeight="1" x14ac:dyDescent="0.2">
      <c r="A26" s="4"/>
      <c r="B26" s="57" t="s">
        <v>13</v>
      </c>
      <c r="C26" s="58"/>
      <c r="D26" s="59"/>
      <c r="E26" s="60">
        <v>21</v>
      </c>
      <c r="F26" s="61" t="s">
        <v>0</v>
      </c>
      <c r="G26" s="242">
        <f>I22</f>
        <v>0</v>
      </c>
      <c r="H26" s="243"/>
      <c r="I26" s="243"/>
      <c r="J26" s="62" t="str">
        <f t="shared" si="0"/>
        <v>CZK</v>
      </c>
    </row>
    <row r="27" spans="1:10" ht="23.25" customHeight="1" x14ac:dyDescent="0.2">
      <c r="A27" s="4"/>
      <c r="B27" s="49" t="s">
        <v>14</v>
      </c>
      <c r="C27" s="22"/>
      <c r="D27" s="18"/>
      <c r="E27" s="43">
        <f>SazbaDPH2</f>
        <v>21</v>
      </c>
      <c r="F27" s="44" t="s">
        <v>0</v>
      </c>
      <c r="G27" s="238">
        <f>ZakladDPHZakl*SazbaDPH2/100</f>
        <v>0</v>
      </c>
      <c r="H27" s="239"/>
      <c r="I27" s="239"/>
      <c r="J27" s="56" t="str">
        <f t="shared" si="0"/>
        <v>CZK</v>
      </c>
    </row>
    <row r="28" spans="1:10" ht="23.25" customHeight="1" thickBot="1" x14ac:dyDescent="0.25">
      <c r="A28" s="4"/>
      <c r="B28" s="48" t="s">
        <v>4</v>
      </c>
      <c r="C28" s="20"/>
      <c r="D28" s="23"/>
      <c r="E28" s="20"/>
      <c r="F28" s="21"/>
      <c r="G28" s="240">
        <f>0</f>
        <v>0</v>
      </c>
      <c r="H28" s="240"/>
      <c r="I28" s="240"/>
      <c r="J28" s="63" t="str">
        <f t="shared" si="0"/>
        <v>CZK</v>
      </c>
    </row>
    <row r="29" spans="1:10" ht="27.75" hidden="1" customHeight="1" thickBot="1" x14ac:dyDescent="0.25">
      <c r="A29" s="4"/>
      <c r="B29" s="114" t="s">
        <v>22</v>
      </c>
      <c r="C29" s="115"/>
      <c r="D29" s="115"/>
      <c r="E29" s="116"/>
      <c r="F29" s="117"/>
      <c r="G29" s="248">
        <f>ZakladDPHSniVypocet+ZakladDPHZaklVypocet</f>
        <v>0</v>
      </c>
      <c r="H29" s="248"/>
      <c r="I29" s="248"/>
      <c r="J29" s="118" t="str">
        <f t="shared" si="0"/>
        <v>CZK</v>
      </c>
    </row>
    <row r="30" spans="1:10" ht="27.75" customHeight="1" thickBot="1" x14ac:dyDescent="0.25">
      <c r="A30" s="4"/>
      <c r="B30" s="114" t="s">
        <v>35</v>
      </c>
      <c r="C30" s="119"/>
      <c r="D30" s="119"/>
      <c r="E30" s="119"/>
      <c r="F30" s="119"/>
      <c r="G30" s="241">
        <f>ZakladDPHSni+DPHSni+ZakladDPHZakl+DPHZakl+Zaokrouhleni</f>
        <v>0</v>
      </c>
      <c r="H30" s="241"/>
      <c r="I30" s="241"/>
      <c r="J30" s="120" t="s">
        <v>61</v>
      </c>
    </row>
    <row r="31" spans="1:10" ht="12.75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30" customHeight="1" x14ac:dyDescent="0.2">
      <c r="A32" s="4"/>
      <c r="B32" s="4"/>
      <c r="C32" s="5"/>
      <c r="D32" s="5"/>
      <c r="E32" s="5"/>
      <c r="F32" s="5"/>
      <c r="G32" s="45"/>
      <c r="H32" s="5"/>
      <c r="I32" s="45"/>
      <c r="J32" s="12"/>
    </row>
    <row r="33" spans="1:10" ht="18.75" customHeight="1" x14ac:dyDescent="0.2">
      <c r="A33" s="4"/>
      <c r="B33" s="24"/>
      <c r="C33" s="19" t="s">
        <v>10</v>
      </c>
      <c r="D33" s="39"/>
      <c r="E33" s="39"/>
      <c r="F33" s="19" t="s">
        <v>9</v>
      </c>
      <c r="G33" s="39"/>
      <c r="H33" s="40">
        <f ca="1">TODAY()</f>
        <v>43308</v>
      </c>
      <c r="I33" s="39"/>
      <c r="J33" s="12"/>
    </row>
    <row r="34" spans="1:10" ht="47.25" customHeight="1" x14ac:dyDescent="0.2">
      <c r="A34" s="4"/>
      <c r="B34" s="4"/>
      <c r="C34" s="5"/>
      <c r="D34" s="5"/>
      <c r="E34" s="5"/>
      <c r="F34" s="5"/>
      <c r="G34" s="45"/>
      <c r="H34" s="5"/>
      <c r="I34" s="45"/>
      <c r="J34" s="12"/>
    </row>
    <row r="35" spans="1:10" s="37" customFormat="1" ht="18.75" customHeight="1" x14ac:dyDescent="0.2">
      <c r="A35" s="30"/>
      <c r="B35" s="30"/>
      <c r="C35" s="31"/>
      <c r="D35" s="25"/>
      <c r="E35" s="25"/>
      <c r="F35" s="31"/>
      <c r="G35" s="32"/>
      <c r="H35" s="25"/>
      <c r="I35" s="32"/>
      <c r="J35" s="38"/>
    </row>
    <row r="36" spans="1:10" ht="12.75" customHeight="1" x14ac:dyDescent="0.2">
      <c r="A36" s="4"/>
      <c r="B36" s="4"/>
      <c r="C36" s="5"/>
      <c r="D36" s="257" t="s">
        <v>2</v>
      </c>
      <c r="E36" s="257"/>
      <c r="F36" s="5"/>
      <c r="G36" s="45"/>
      <c r="H36" s="13" t="s">
        <v>3</v>
      </c>
      <c r="I36" s="45"/>
      <c r="J36" s="12"/>
    </row>
    <row r="37" spans="1:10" ht="13.5" customHeight="1" thickBot="1" x14ac:dyDescent="0.25">
      <c r="A37" s="14"/>
      <c r="B37" s="14"/>
      <c r="C37" s="15"/>
      <c r="D37" s="15"/>
      <c r="E37" s="15"/>
      <c r="F37" s="15"/>
      <c r="G37" s="16"/>
      <c r="H37" s="15"/>
      <c r="I37" s="16"/>
      <c r="J37" s="17"/>
    </row>
    <row r="38" spans="1:10" ht="27" hidden="1" customHeight="1" x14ac:dyDescent="0.25">
      <c r="B38" s="76" t="s">
        <v>15</v>
      </c>
      <c r="C38" s="3"/>
      <c r="D38" s="3"/>
      <c r="E38" s="3"/>
      <c r="F38" s="106"/>
      <c r="G38" s="106"/>
      <c r="H38" s="106"/>
      <c r="I38" s="106"/>
      <c r="J38" s="3"/>
    </row>
    <row r="39" spans="1:10" ht="25.5" hidden="1" customHeight="1" x14ac:dyDescent="0.2">
      <c r="A39" s="98" t="s">
        <v>37</v>
      </c>
      <c r="B39" s="100" t="s">
        <v>16</v>
      </c>
      <c r="C39" s="101" t="s">
        <v>5</v>
      </c>
      <c r="D39" s="102"/>
      <c r="E39" s="102"/>
      <c r="F39" s="107" t="str">
        <f>B24</f>
        <v>Základ pro sníženou DPH</v>
      </c>
      <c r="G39" s="107" t="str">
        <f>B26</f>
        <v>Základ pro základní DPH</v>
      </c>
      <c r="H39" s="108" t="s">
        <v>17</v>
      </c>
      <c r="I39" s="108" t="s">
        <v>1</v>
      </c>
      <c r="J39" s="103" t="s">
        <v>0</v>
      </c>
    </row>
    <row r="40" spans="1:10" ht="25.5" hidden="1" customHeight="1" x14ac:dyDescent="0.2">
      <c r="A40" s="98">
        <v>0</v>
      </c>
      <c r="B40" s="104" t="s">
        <v>59</v>
      </c>
      <c r="C40" s="267" t="s">
        <v>46</v>
      </c>
      <c r="D40" s="268"/>
      <c r="E40" s="268"/>
      <c r="F40" s="109">
        <f>'Rozpočet Pol'!AC131</f>
        <v>0</v>
      </c>
      <c r="G40" s="110">
        <f>'Rozpočet Pol'!AD131</f>
        <v>0</v>
      </c>
      <c r="H40" s="111">
        <f>(F40*SazbaDPH1/100)+(G40*SazbaDPH2/100)</f>
        <v>0</v>
      </c>
      <c r="I40" s="111">
        <f>F40+G40+H40</f>
        <v>0</v>
      </c>
      <c r="J40" s="105" t="str">
        <f>IF(CenaCelkemVypocet=0,"",I40/CenaCelkemVypocet*100)</f>
        <v/>
      </c>
    </row>
    <row r="41" spans="1:10" ht="25.5" hidden="1" customHeight="1" x14ac:dyDescent="0.2">
      <c r="A41" s="98"/>
      <c r="B41" s="269" t="s">
        <v>60</v>
      </c>
      <c r="C41" s="270"/>
      <c r="D41" s="270"/>
      <c r="E41" s="271"/>
      <c r="F41" s="112">
        <f>SUMIF(A40:A40,"=1",F40:F40)</f>
        <v>0</v>
      </c>
      <c r="G41" s="113">
        <f>SUMIF(A40:A40,"=1",G40:G40)</f>
        <v>0</v>
      </c>
      <c r="H41" s="113">
        <f>SUMIF(A40:A40,"=1",H40:H40)</f>
        <v>0</v>
      </c>
      <c r="I41" s="113">
        <f>SUMIF(A40:A40,"=1",I40:I40)</f>
        <v>0</v>
      </c>
      <c r="J41" s="99">
        <f>SUMIF(A40:A40,"=1",J40:J40)</f>
        <v>0</v>
      </c>
    </row>
    <row r="45" spans="1:10" ht="15.75" x14ac:dyDescent="0.25">
      <c r="B45" s="121" t="s">
        <v>62</v>
      </c>
    </row>
    <row r="47" spans="1:10" ht="25.5" customHeight="1" x14ac:dyDescent="0.2">
      <c r="A47" s="122"/>
      <c r="B47" s="125" t="s">
        <v>16</v>
      </c>
      <c r="C47" s="125" t="s">
        <v>5</v>
      </c>
      <c r="D47" s="126"/>
      <c r="E47" s="126"/>
      <c r="F47" s="129" t="s">
        <v>63</v>
      </c>
      <c r="G47" s="129"/>
      <c r="H47" s="129"/>
      <c r="I47" s="272" t="s">
        <v>28</v>
      </c>
      <c r="J47" s="272"/>
    </row>
    <row r="48" spans="1:10" ht="25.5" customHeight="1" x14ac:dyDescent="0.2">
      <c r="A48" s="123"/>
      <c r="B48" s="130" t="s">
        <v>64</v>
      </c>
      <c r="C48" s="274" t="s">
        <v>65</v>
      </c>
      <c r="D48" s="275"/>
      <c r="E48" s="275"/>
      <c r="F48" s="132" t="s">
        <v>25</v>
      </c>
      <c r="G48" s="133"/>
      <c r="H48" s="133"/>
      <c r="I48" s="273">
        <f>'Rozpočet Pol'!G8</f>
        <v>0</v>
      </c>
      <c r="J48" s="273"/>
    </row>
    <row r="49" spans="1:10" ht="25.5" customHeight="1" x14ac:dyDescent="0.2">
      <c r="A49" s="123"/>
      <c r="B49" s="131" t="s">
        <v>66</v>
      </c>
      <c r="C49" s="277" t="s">
        <v>27</v>
      </c>
      <c r="D49" s="278"/>
      <c r="E49" s="278"/>
      <c r="F49" s="134" t="s">
        <v>66</v>
      </c>
      <c r="G49" s="135"/>
      <c r="H49" s="135"/>
      <c r="I49" s="276">
        <f>'Rozpočet Pol'!G125</f>
        <v>0</v>
      </c>
      <c r="J49" s="276"/>
    </row>
    <row r="50" spans="1:10" ht="25.5" customHeight="1" x14ac:dyDescent="0.2">
      <c r="A50" s="124"/>
      <c r="B50" s="127" t="s">
        <v>1</v>
      </c>
      <c r="C50" s="127"/>
      <c r="D50" s="128"/>
      <c r="E50" s="128"/>
      <c r="F50" s="136"/>
      <c r="G50" s="137"/>
      <c r="H50" s="137"/>
      <c r="I50" s="266">
        <f>SUM(I48:I49)</f>
        <v>0</v>
      </c>
      <c r="J50" s="266"/>
    </row>
    <row r="51" spans="1:10" x14ac:dyDescent="0.2">
      <c r="F51" s="138"/>
      <c r="G51" s="97"/>
      <c r="H51" s="138"/>
      <c r="I51" s="97"/>
      <c r="J51" s="97"/>
    </row>
    <row r="52" spans="1:10" x14ac:dyDescent="0.2">
      <c r="F52" s="138"/>
      <c r="G52" s="97"/>
      <c r="H52" s="138"/>
      <c r="I52" s="97"/>
      <c r="J52" s="97"/>
    </row>
    <row r="53" spans="1:10" x14ac:dyDescent="0.2">
      <c r="F53" s="138"/>
      <c r="G53" s="97"/>
      <c r="H53" s="138"/>
      <c r="I53" s="97"/>
      <c r="J53" s="9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I50:J50"/>
    <mergeCell ref="C40:E40"/>
    <mergeCell ref="B41:E41"/>
    <mergeCell ref="I47:J47"/>
    <mergeCell ref="I48:J48"/>
    <mergeCell ref="C48:E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B1:J1"/>
    <mergeCell ref="G27:I27"/>
    <mergeCell ref="G28:I28"/>
    <mergeCell ref="G30:I30"/>
    <mergeCell ref="G26:I26"/>
    <mergeCell ref="I16:J16"/>
    <mergeCell ref="I20:J20"/>
    <mergeCell ref="E22:F22"/>
    <mergeCell ref="G22:H22"/>
    <mergeCell ref="G29:I29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79" t="s">
        <v>6</v>
      </c>
      <c r="B1" s="279"/>
      <c r="C1" s="280"/>
      <c r="D1" s="279"/>
      <c r="E1" s="279"/>
      <c r="F1" s="279"/>
      <c r="G1" s="279"/>
    </row>
    <row r="2" spans="1:7" ht="24.95" customHeight="1" x14ac:dyDescent="0.2">
      <c r="A2" s="78" t="s">
        <v>41</v>
      </c>
      <c r="B2" s="77"/>
      <c r="C2" s="281"/>
      <c r="D2" s="281"/>
      <c r="E2" s="281"/>
      <c r="F2" s="281"/>
      <c r="G2" s="282"/>
    </row>
    <row r="3" spans="1:7" ht="24.95" hidden="1" customHeight="1" x14ac:dyDescent="0.2">
      <c r="A3" s="78" t="s">
        <v>7</v>
      </c>
      <c r="B3" s="77"/>
      <c r="C3" s="281"/>
      <c r="D3" s="281"/>
      <c r="E3" s="281"/>
      <c r="F3" s="281"/>
      <c r="G3" s="282"/>
    </row>
    <row r="4" spans="1:7" ht="24.95" hidden="1" customHeight="1" x14ac:dyDescent="0.2">
      <c r="A4" s="78" t="s">
        <v>8</v>
      </c>
      <c r="B4" s="77"/>
      <c r="C4" s="281"/>
      <c r="D4" s="281"/>
      <c r="E4" s="281"/>
      <c r="F4" s="281"/>
      <c r="G4" s="28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141"/>
  <sheetViews>
    <sheetView workbookViewId="0">
      <selection activeCell="W139" sqref="A1:W139"/>
    </sheetView>
  </sheetViews>
  <sheetFormatPr defaultRowHeight="12.75" outlineLevelRow="1" x14ac:dyDescent="0.2"/>
  <cols>
    <col min="1" max="1" width="4.28515625" customWidth="1"/>
    <col min="2" max="2" width="14.42578125" style="96" customWidth="1"/>
    <col min="3" max="3" width="38.28515625" style="9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88" t="s">
        <v>6</v>
      </c>
      <c r="B1" s="288"/>
      <c r="C1" s="288"/>
      <c r="D1" s="288"/>
      <c r="E1" s="288"/>
      <c r="F1" s="288"/>
      <c r="G1" s="288"/>
      <c r="AE1" t="s">
        <v>69</v>
      </c>
    </row>
    <row r="2" spans="1:60" ht="24.95" customHeight="1" x14ac:dyDescent="0.2">
      <c r="A2" s="143" t="s">
        <v>68</v>
      </c>
      <c r="B2" s="141"/>
      <c r="C2" s="289" t="s">
        <v>46</v>
      </c>
      <c r="D2" s="290"/>
      <c r="E2" s="290"/>
      <c r="F2" s="290"/>
      <c r="G2" s="291"/>
      <c r="AE2" t="s">
        <v>70</v>
      </c>
    </row>
    <row r="3" spans="1:60" ht="24.95" customHeight="1" x14ac:dyDescent="0.2">
      <c r="A3" s="144" t="s">
        <v>7</v>
      </c>
      <c r="B3" s="142"/>
      <c r="C3" s="292" t="s">
        <v>43</v>
      </c>
      <c r="D3" s="293"/>
      <c r="E3" s="293"/>
      <c r="F3" s="293"/>
      <c r="G3" s="294"/>
      <c r="AE3" t="s">
        <v>71</v>
      </c>
    </row>
    <row r="4" spans="1:60" ht="24.95" hidden="1" customHeight="1" x14ac:dyDescent="0.2">
      <c r="A4" s="144" t="s">
        <v>8</v>
      </c>
      <c r="B4" s="142"/>
      <c r="C4" s="292"/>
      <c r="D4" s="293"/>
      <c r="E4" s="293"/>
      <c r="F4" s="293"/>
      <c r="G4" s="294"/>
      <c r="AE4" t="s">
        <v>72</v>
      </c>
    </row>
    <row r="5" spans="1:60" hidden="1" x14ac:dyDescent="0.2">
      <c r="A5" s="145" t="s">
        <v>73</v>
      </c>
      <c r="B5" s="146"/>
      <c r="C5" s="147"/>
      <c r="D5" s="148"/>
      <c r="E5" s="148"/>
      <c r="F5" s="148"/>
      <c r="G5" s="149"/>
      <c r="AE5" t="s">
        <v>74</v>
      </c>
    </row>
    <row r="7" spans="1:60" ht="38.25" x14ac:dyDescent="0.2">
      <c r="A7" s="155" t="s">
        <v>75</v>
      </c>
      <c r="B7" s="156" t="s">
        <v>76</v>
      </c>
      <c r="C7" s="156" t="s">
        <v>77</v>
      </c>
      <c r="D7" s="155" t="s">
        <v>78</v>
      </c>
      <c r="E7" s="155" t="s">
        <v>79</v>
      </c>
      <c r="F7" s="150" t="s">
        <v>80</v>
      </c>
      <c r="G7" s="170" t="s">
        <v>28</v>
      </c>
      <c r="H7" s="171" t="s">
        <v>29</v>
      </c>
      <c r="I7" s="171" t="s">
        <v>81</v>
      </c>
      <c r="J7" s="171" t="s">
        <v>30</v>
      </c>
      <c r="K7" s="171" t="s">
        <v>82</v>
      </c>
      <c r="L7" s="171" t="s">
        <v>83</v>
      </c>
      <c r="M7" s="171" t="s">
        <v>84</v>
      </c>
      <c r="N7" s="171" t="s">
        <v>85</v>
      </c>
      <c r="O7" s="171" t="s">
        <v>86</v>
      </c>
      <c r="P7" s="171" t="s">
        <v>87</v>
      </c>
      <c r="Q7" s="171" t="s">
        <v>88</v>
      </c>
      <c r="R7" s="171" t="s">
        <v>89</v>
      </c>
      <c r="S7" s="171" t="s">
        <v>90</v>
      </c>
      <c r="T7" s="171" t="s">
        <v>91</v>
      </c>
      <c r="U7" s="158" t="s">
        <v>92</v>
      </c>
      <c r="V7" s="195" t="s">
        <v>307</v>
      </c>
      <c r="W7" s="195" t="s">
        <v>308</v>
      </c>
    </row>
    <row r="8" spans="1:60" x14ac:dyDescent="0.2">
      <c r="A8" s="172" t="s">
        <v>93</v>
      </c>
      <c r="B8" s="173" t="s">
        <v>64</v>
      </c>
      <c r="C8" s="174" t="s">
        <v>65</v>
      </c>
      <c r="D8" s="157"/>
      <c r="E8" s="175"/>
      <c r="F8" s="176"/>
      <c r="G8" s="176">
        <f>SUMIF(AE9:AE124,"&lt;&gt;NOR",G9:G124)</f>
        <v>0</v>
      </c>
      <c r="H8" s="176"/>
      <c r="I8" s="176">
        <f>SUM(I9:I124)</f>
        <v>0</v>
      </c>
      <c r="J8" s="176"/>
      <c r="K8" s="176">
        <f>SUM(K9:K124)</f>
        <v>0</v>
      </c>
      <c r="L8" s="176"/>
      <c r="M8" s="176">
        <f>SUM(M9:M124)</f>
        <v>0</v>
      </c>
      <c r="N8" s="157"/>
      <c r="O8" s="157">
        <f>SUM(O9:O124)</f>
        <v>19.2545</v>
      </c>
      <c r="P8" s="157"/>
      <c r="Q8" s="157">
        <f>SUM(Q9:Q124)</f>
        <v>0</v>
      </c>
      <c r="R8" s="157"/>
      <c r="S8" s="157"/>
      <c r="T8" s="172"/>
      <c r="U8" s="157">
        <f>SUM(U9:U124)</f>
        <v>414.65</v>
      </c>
      <c r="V8" s="194"/>
      <c r="W8" s="194"/>
      <c r="AE8" t="s">
        <v>94</v>
      </c>
    </row>
    <row r="9" spans="1:60" ht="22.5" outlineLevel="1" x14ac:dyDescent="0.2">
      <c r="A9" s="152">
        <v>1</v>
      </c>
      <c r="B9" s="159" t="s">
        <v>95</v>
      </c>
      <c r="C9" s="188" t="s">
        <v>96</v>
      </c>
      <c r="D9" s="161" t="s">
        <v>97</v>
      </c>
      <c r="E9" s="165">
        <v>177</v>
      </c>
      <c r="F9" s="167"/>
      <c r="G9" s="168">
        <f>ROUND(E9*F9,2)</f>
        <v>0</v>
      </c>
      <c r="H9" s="167"/>
      <c r="I9" s="168">
        <f>ROUND(E9*H9,2)</f>
        <v>0</v>
      </c>
      <c r="J9" s="167"/>
      <c r="K9" s="168">
        <f>ROUND(E9*J9,2)</f>
        <v>0</v>
      </c>
      <c r="L9" s="168">
        <v>21</v>
      </c>
      <c r="M9" s="168">
        <f>G9*(1+L9/100)</f>
        <v>0</v>
      </c>
      <c r="N9" s="161">
        <v>3.3550000000000003E-2</v>
      </c>
      <c r="O9" s="161">
        <f>ROUND(E9*N9,5)</f>
        <v>5.9383499999999998</v>
      </c>
      <c r="P9" s="161">
        <v>0</v>
      </c>
      <c r="Q9" s="161">
        <f>ROUND(E9*P9,5)</f>
        <v>0</v>
      </c>
      <c r="R9" s="161"/>
      <c r="S9" s="161"/>
      <c r="T9" s="162">
        <v>0.22</v>
      </c>
      <c r="U9" s="161">
        <f>ROUND(E9*T9,2)</f>
        <v>38.94</v>
      </c>
      <c r="V9" s="196" t="s">
        <v>309</v>
      </c>
      <c r="W9" s="197" t="s">
        <v>310</v>
      </c>
      <c r="X9" s="151"/>
      <c r="Y9" s="151"/>
      <c r="Z9" s="151"/>
      <c r="AA9" s="151"/>
      <c r="AB9" s="151"/>
      <c r="AC9" s="151"/>
      <c r="AD9" s="151"/>
      <c r="AE9" s="151" t="s">
        <v>98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/>
      <c r="B10" s="159"/>
      <c r="C10" s="283" t="s">
        <v>99</v>
      </c>
      <c r="D10" s="284"/>
      <c r="E10" s="285"/>
      <c r="F10" s="286"/>
      <c r="G10" s="287"/>
      <c r="H10" s="168"/>
      <c r="I10" s="168"/>
      <c r="J10" s="168"/>
      <c r="K10" s="168"/>
      <c r="L10" s="168"/>
      <c r="M10" s="168"/>
      <c r="N10" s="161"/>
      <c r="O10" s="161"/>
      <c r="P10" s="161"/>
      <c r="Q10" s="161"/>
      <c r="R10" s="161"/>
      <c r="S10" s="161"/>
      <c r="T10" s="162"/>
      <c r="U10" s="161"/>
      <c r="V10" s="200"/>
      <c r="W10" s="201"/>
      <c r="X10" s="151"/>
      <c r="Y10" s="151"/>
      <c r="Z10" s="151"/>
      <c r="AA10" s="151"/>
      <c r="AB10" s="151"/>
      <c r="AC10" s="151"/>
      <c r="AD10" s="151"/>
      <c r="AE10" s="151" t="s">
        <v>100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4" t="str">
        <f>C10</f>
        <v>Montáž včetně dodávky.</v>
      </c>
      <c r="BB10" s="151"/>
      <c r="BC10" s="151"/>
      <c r="BD10" s="151"/>
      <c r="BE10" s="151"/>
      <c r="BF10" s="151"/>
      <c r="BG10" s="151"/>
      <c r="BH10" s="151"/>
    </row>
    <row r="11" spans="1:60" ht="22.5" outlineLevel="1" x14ac:dyDescent="0.2">
      <c r="A11" s="152">
        <v>2</v>
      </c>
      <c r="B11" s="159" t="s">
        <v>101</v>
      </c>
      <c r="C11" s="188" t="s">
        <v>102</v>
      </c>
      <c r="D11" s="161" t="s">
        <v>97</v>
      </c>
      <c r="E11" s="165">
        <v>45</v>
      </c>
      <c r="F11" s="167"/>
      <c r="G11" s="168">
        <f>ROUND(E11*F11,2)</f>
        <v>0</v>
      </c>
      <c r="H11" s="167"/>
      <c r="I11" s="168">
        <f>ROUND(E11*H11,2)</f>
        <v>0</v>
      </c>
      <c r="J11" s="167"/>
      <c r="K11" s="168">
        <f>ROUND(E11*J11,2)</f>
        <v>0</v>
      </c>
      <c r="L11" s="168">
        <v>21</v>
      </c>
      <c r="M11" s="168">
        <f>G11*(1+L11/100)</f>
        <v>0</v>
      </c>
      <c r="N11" s="161">
        <v>3.3570000000000003E-2</v>
      </c>
      <c r="O11" s="161">
        <f>ROUND(E11*N11,5)</f>
        <v>1.51065</v>
      </c>
      <c r="P11" s="161">
        <v>0</v>
      </c>
      <c r="Q11" s="161">
        <f>ROUND(E11*P11,5)</f>
        <v>0</v>
      </c>
      <c r="R11" s="161"/>
      <c r="S11" s="161"/>
      <c r="T11" s="162">
        <v>0.26</v>
      </c>
      <c r="U11" s="161">
        <f>ROUND(E11*T11,2)</f>
        <v>11.7</v>
      </c>
      <c r="V11" s="198" t="s">
        <v>309</v>
      </c>
      <c r="W11" s="199" t="s">
        <v>310</v>
      </c>
      <c r="X11" s="151"/>
      <c r="Y11" s="151"/>
      <c r="Z11" s="151"/>
      <c r="AA11" s="151"/>
      <c r="AB11" s="151"/>
      <c r="AC11" s="151"/>
      <c r="AD11" s="151"/>
      <c r="AE11" s="151" t="s">
        <v>98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/>
      <c r="B12" s="159"/>
      <c r="C12" s="283" t="s">
        <v>99</v>
      </c>
      <c r="D12" s="284"/>
      <c r="E12" s="285"/>
      <c r="F12" s="286"/>
      <c r="G12" s="287"/>
      <c r="H12" s="168"/>
      <c r="I12" s="168"/>
      <c r="J12" s="168"/>
      <c r="K12" s="168"/>
      <c r="L12" s="168"/>
      <c r="M12" s="168"/>
      <c r="N12" s="161"/>
      <c r="O12" s="161"/>
      <c r="P12" s="161"/>
      <c r="Q12" s="161"/>
      <c r="R12" s="161"/>
      <c r="S12" s="161"/>
      <c r="T12" s="162"/>
      <c r="U12" s="161"/>
      <c r="V12" s="200"/>
      <c r="W12" s="201"/>
      <c r="X12" s="151"/>
      <c r="Y12" s="151"/>
      <c r="Z12" s="151"/>
      <c r="AA12" s="151"/>
      <c r="AB12" s="151"/>
      <c r="AC12" s="151"/>
      <c r="AD12" s="151"/>
      <c r="AE12" s="151" t="s">
        <v>100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4" t="str">
        <f>C12</f>
        <v>Montáž včetně dodávky.</v>
      </c>
      <c r="BB12" s="151"/>
      <c r="BC12" s="151"/>
      <c r="BD12" s="151"/>
      <c r="BE12" s="151"/>
      <c r="BF12" s="151"/>
      <c r="BG12" s="151"/>
      <c r="BH12" s="151"/>
    </row>
    <row r="13" spans="1:60" ht="22.5" outlineLevel="1" x14ac:dyDescent="0.2">
      <c r="A13" s="152">
        <v>3</v>
      </c>
      <c r="B13" s="159" t="s">
        <v>103</v>
      </c>
      <c r="C13" s="188" t="s">
        <v>104</v>
      </c>
      <c r="D13" s="161" t="s">
        <v>97</v>
      </c>
      <c r="E13" s="165">
        <v>60</v>
      </c>
      <c r="F13" s="167"/>
      <c r="G13" s="168">
        <f t="shared" ref="G13:G54" si="0">ROUND(E13*F13,2)</f>
        <v>0</v>
      </c>
      <c r="H13" s="167"/>
      <c r="I13" s="168">
        <f t="shared" ref="I13:I54" si="1">ROUND(E13*H13,2)</f>
        <v>0</v>
      </c>
      <c r="J13" s="167"/>
      <c r="K13" s="168">
        <f t="shared" ref="K13:K54" si="2">ROUND(E13*J13,2)</f>
        <v>0</v>
      </c>
      <c r="L13" s="168">
        <v>21</v>
      </c>
      <c r="M13" s="168">
        <f t="shared" ref="M13:M54" si="3">G13*(1+L13/100)</f>
        <v>0</v>
      </c>
      <c r="N13" s="161">
        <v>0</v>
      </c>
      <c r="O13" s="161">
        <f t="shared" ref="O13:O54" si="4">ROUND(E13*N13,5)</f>
        <v>0</v>
      </c>
      <c r="P13" s="161">
        <v>0</v>
      </c>
      <c r="Q13" s="161">
        <f t="shared" ref="Q13:Q54" si="5">ROUND(E13*P13,5)</f>
        <v>0</v>
      </c>
      <c r="R13" s="161"/>
      <c r="S13" s="161"/>
      <c r="T13" s="162">
        <v>7.9000000000000001E-2</v>
      </c>
      <c r="U13" s="161">
        <f t="shared" ref="U13:U54" si="6">ROUND(E13*T13,2)</f>
        <v>4.74</v>
      </c>
      <c r="V13" s="198" t="s">
        <v>309</v>
      </c>
      <c r="W13" s="199" t="s">
        <v>310</v>
      </c>
      <c r="X13" s="151"/>
      <c r="Y13" s="151"/>
      <c r="Z13" s="151"/>
      <c r="AA13" s="151"/>
      <c r="AB13" s="151"/>
      <c r="AC13" s="151"/>
      <c r="AD13" s="151"/>
      <c r="AE13" s="151" t="s">
        <v>98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52">
        <v>4</v>
      </c>
      <c r="B14" s="159" t="s">
        <v>105</v>
      </c>
      <c r="C14" s="188" t="s">
        <v>106</v>
      </c>
      <c r="D14" s="161" t="s">
        <v>97</v>
      </c>
      <c r="E14" s="165">
        <v>60</v>
      </c>
      <c r="F14" s="167"/>
      <c r="G14" s="168">
        <f t="shared" si="0"/>
        <v>0</v>
      </c>
      <c r="H14" s="167"/>
      <c r="I14" s="168">
        <f t="shared" si="1"/>
        <v>0</v>
      </c>
      <c r="J14" s="167"/>
      <c r="K14" s="168">
        <f t="shared" si="2"/>
        <v>0</v>
      </c>
      <c r="L14" s="168">
        <v>21</v>
      </c>
      <c r="M14" s="168">
        <f t="shared" si="3"/>
        <v>0</v>
      </c>
      <c r="N14" s="161">
        <v>8.5999999999999993E-2</v>
      </c>
      <c r="O14" s="161">
        <f t="shared" si="4"/>
        <v>5.16</v>
      </c>
      <c r="P14" s="161">
        <v>0</v>
      </c>
      <c r="Q14" s="161">
        <f t="shared" si="5"/>
        <v>0</v>
      </c>
      <c r="R14" s="161"/>
      <c r="S14" s="161"/>
      <c r="T14" s="162">
        <v>0</v>
      </c>
      <c r="U14" s="161">
        <f t="shared" si="6"/>
        <v>0</v>
      </c>
      <c r="V14" s="198" t="s">
        <v>309</v>
      </c>
      <c r="W14" s="198" t="s">
        <v>311</v>
      </c>
      <c r="X14" s="151"/>
      <c r="Y14" s="151"/>
      <c r="Z14" s="151"/>
      <c r="AA14" s="151"/>
      <c r="AB14" s="151"/>
      <c r="AC14" s="151"/>
      <c r="AD14" s="151"/>
      <c r="AE14" s="151" t="s">
        <v>107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52">
        <v>5</v>
      </c>
      <c r="B15" s="159" t="s">
        <v>108</v>
      </c>
      <c r="C15" s="188" t="s">
        <v>109</v>
      </c>
      <c r="D15" s="161" t="s">
        <v>97</v>
      </c>
      <c r="E15" s="165">
        <v>40</v>
      </c>
      <c r="F15" s="167"/>
      <c r="G15" s="168">
        <f t="shared" si="0"/>
        <v>0</v>
      </c>
      <c r="H15" s="167"/>
      <c r="I15" s="168">
        <f t="shared" si="1"/>
        <v>0</v>
      </c>
      <c r="J15" s="167"/>
      <c r="K15" s="168">
        <f t="shared" si="2"/>
        <v>0</v>
      </c>
      <c r="L15" s="168">
        <v>21</v>
      </c>
      <c r="M15" s="168">
        <f t="shared" si="3"/>
        <v>0</v>
      </c>
      <c r="N15" s="161">
        <v>0</v>
      </c>
      <c r="O15" s="161">
        <f t="shared" si="4"/>
        <v>0</v>
      </c>
      <c r="P15" s="161">
        <v>0</v>
      </c>
      <c r="Q15" s="161">
        <f t="shared" si="5"/>
        <v>0</v>
      </c>
      <c r="R15" s="161"/>
      <c r="S15" s="161"/>
      <c r="T15" s="162">
        <v>9.5670000000000005E-2</v>
      </c>
      <c r="U15" s="161">
        <f t="shared" si="6"/>
        <v>3.83</v>
      </c>
      <c r="V15" s="198" t="s">
        <v>309</v>
      </c>
      <c r="W15" s="199" t="s">
        <v>310</v>
      </c>
      <c r="X15" s="151"/>
      <c r="Y15" s="151"/>
      <c r="Z15" s="151"/>
      <c r="AA15" s="151"/>
      <c r="AB15" s="151"/>
      <c r="AC15" s="151"/>
      <c r="AD15" s="151"/>
      <c r="AE15" s="151" t="s">
        <v>98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2.5" outlineLevel="1" x14ac:dyDescent="0.2">
      <c r="A16" s="152">
        <v>6</v>
      </c>
      <c r="B16" s="159" t="s">
        <v>110</v>
      </c>
      <c r="C16" s="188" t="s">
        <v>111</v>
      </c>
      <c r="D16" s="161" t="s">
        <v>97</v>
      </c>
      <c r="E16" s="165">
        <v>40</v>
      </c>
      <c r="F16" s="167"/>
      <c r="G16" s="168">
        <f t="shared" si="0"/>
        <v>0</v>
      </c>
      <c r="H16" s="167"/>
      <c r="I16" s="168">
        <f t="shared" si="1"/>
        <v>0</v>
      </c>
      <c r="J16" s="167"/>
      <c r="K16" s="168">
        <f t="shared" si="2"/>
        <v>0</v>
      </c>
      <c r="L16" s="168">
        <v>21</v>
      </c>
      <c r="M16" s="168">
        <f t="shared" si="3"/>
        <v>0</v>
      </c>
      <c r="N16" s="161">
        <v>0.16500000000000001</v>
      </c>
      <c r="O16" s="161">
        <f t="shared" si="4"/>
        <v>6.6</v>
      </c>
      <c r="P16" s="161">
        <v>0</v>
      </c>
      <c r="Q16" s="161">
        <f t="shared" si="5"/>
        <v>0</v>
      </c>
      <c r="R16" s="161"/>
      <c r="S16" s="161"/>
      <c r="T16" s="162">
        <v>0</v>
      </c>
      <c r="U16" s="161">
        <f t="shared" si="6"/>
        <v>0</v>
      </c>
      <c r="V16" s="198" t="s">
        <v>309</v>
      </c>
      <c r="W16" s="198" t="s">
        <v>311</v>
      </c>
      <c r="X16" s="151"/>
      <c r="Y16" s="151"/>
      <c r="Z16" s="151"/>
      <c r="AA16" s="151"/>
      <c r="AB16" s="151"/>
      <c r="AC16" s="151"/>
      <c r="AD16" s="151"/>
      <c r="AE16" s="151" t="s">
        <v>107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52">
        <v>7</v>
      </c>
      <c r="B17" s="159" t="s">
        <v>112</v>
      </c>
      <c r="C17" s="188" t="s">
        <v>113</v>
      </c>
      <c r="D17" s="161" t="s">
        <v>97</v>
      </c>
      <c r="E17" s="165">
        <v>322</v>
      </c>
      <c r="F17" s="167"/>
      <c r="G17" s="168">
        <f t="shared" si="0"/>
        <v>0</v>
      </c>
      <c r="H17" s="167"/>
      <c r="I17" s="168">
        <f t="shared" si="1"/>
        <v>0</v>
      </c>
      <c r="J17" s="167"/>
      <c r="K17" s="168">
        <f t="shared" si="2"/>
        <v>0</v>
      </c>
      <c r="L17" s="168">
        <v>21</v>
      </c>
      <c r="M17" s="168">
        <f t="shared" si="3"/>
        <v>0</v>
      </c>
      <c r="N17" s="161">
        <v>0</v>
      </c>
      <c r="O17" s="161">
        <f t="shared" si="4"/>
        <v>0</v>
      </c>
      <c r="P17" s="161">
        <v>0</v>
      </c>
      <c r="Q17" s="161">
        <f t="shared" si="5"/>
        <v>0</v>
      </c>
      <c r="R17" s="161"/>
      <c r="S17" s="161"/>
      <c r="T17" s="162">
        <v>2.5999999999999999E-2</v>
      </c>
      <c r="U17" s="161">
        <f t="shared" si="6"/>
        <v>8.3699999999999992</v>
      </c>
      <c r="V17" s="198" t="s">
        <v>309</v>
      </c>
      <c r="W17" s="199" t="s">
        <v>310</v>
      </c>
      <c r="X17" s="151"/>
      <c r="Y17" s="151"/>
      <c r="Z17" s="151"/>
      <c r="AA17" s="151"/>
      <c r="AB17" s="151"/>
      <c r="AC17" s="151"/>
      <c r="AD17" s="151"/>
      <c r="AE17" s="151" t="s">
        <v>98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2.5" outlineLevel="1" x14ac:dyDescent="0.2">
      <c r="A18" s="152">
        <v>8</v>
      </c>
      <c r="B18" s="159" t="s">
        <v>114</v>
      </c>
      <c r="C18" s="188" t="s">
        <v>115</v>
      </c>
      <c r="D18" s="161" t="s">
        <v>97</v>
      </c>
      <c r="E18" s="165">
        <v>222</v>
      </c>
      <c r="F18" s="167"/>
      <c r="G18" s="168">
        <f t="shared" si="0"/>
        <v>0</v>
      </c>
      <c r="H18" s="167"/>
      <c r="I18" s="168">
        <f t="shared" si="1"/>
        <v>0</v>
      </c>
      <c r="J18" s="167"/>
      <c r="K18" s="168">
        <f t="shared" si="2"/>
        <v>0</v>
      </c>
      <c r="L18" s="168">
        <v>21</v>
      </c>
      <c r="M18" s="168">
        <f t="shared" si="3"/>
        <v>0</v>
      </c>
      <c r="N18" s="161">
        <v>0</v>
      </c>
      <c r="O18" s="161">
        <f t="shared" si="4"/>
        <v>0</v>
      </c>
      <c r="P18" s="161">
        <v>0</v>
      </c>
      <c r="Q18" s="161">
        <f t="shared" si="5"/>
        <v>0</v>
      </c>
      <c r="R18" s="161"/>
      <c r="S18" s="161"/>
      <c r="T18" s="162">
        <v>0.3</v>
      </c>
      <c r="U18" s="161">
        <f t="shared" si="6"/>
        <v>66.599999999999994</v>
      </c>
      <c r="V18" s="198" t="s">
        <v>309</v>
      </c>
      <c r="W18" s="199" t="s">
        <v>310</v>
      </c>
      <c r="X18" s="151"/>
      <c r="Y18" s="151"/>
      <c r="Z18" s="151"/>
      <c r="AA18" s="151"/>
      <c r="AB18" s="151"/>
      <c r="AC18" s="151"/>
      <c r="AD18" s="151"/>
      <c r="AE18" s="151" t="s">
        <v>98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52">
        <v>9</v>
      </c>
      <c r="B19" s="159" t="s">
        <v>116</v>
      </c>
      <c r="C19" s="188" t="s">
        <v>117</v>
      </c>
      <c r="D19" s="161" t="s">
        <v>97</v>
      </c>
      <c r="E19" s="165">
        <v>222</v>
      </c>
      <c r="F19" s="167"/>
      <c r="G19" s="168">
        <f t="shared" si="0"/>
        <v>0</v>
      </c>
      <c r="H19" s="167"/>
      <c r="I19" s="168">
        <f t="shared" si="1"/>
        <v>0</v>
      </c>
      <c r="J19" s="167"/>
      <c r="K19" s="168">
        <f t="shared" si="2"/>
        <v>0</v>
      </c>
      <c r="L19" s="168">
        <v>21</v>
      </c>
      <c r="M19" s="168">
        <f t="shared" si="3"/>
        <v>0</v>
      </c>
      <c r="N19" s="161">
        <v>0</v>
      </c>
      <c r="O19" s="161">
        <f t="shared" si="4"/>
        <v>0</v>
      </c>
      <c r="P19" s="161">
        <v>0</v>
      </c>
      <c r="Q19" s="161">
        <f t="shared" si="5"/>
        <v>0</v>
      </c>
      <c r="R19" s="161"/>
      <c r="S19" s="161"/>
      <c r="T19" s="162">
        <v>1.2E-2</v>
      </c>
      <c r="U19" s="161">
        <f t="shared" si="6"/>
        <v>2.66</v>
      </c>
      <c r="V19" s="198" t="s">
        <v>309</v>
      </c>
      <c r="W19" s="199" t="s">
        <v>310</v>
      </c>
      <c r="X19" s="151"/>
      <c r="Y19" s="151"/>
      <c r="Z19" s="151"/>
      <c r="AA19" s="151"/>
      <c r="AB19" s="151"/>
      <c r="AC19" s="151"/>
      <c r="AD19" s="151"/>
      <c r="AE19" s="151" t="s">
        <v>98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2.5" outlineLevel="1" x14ac:dyDescent="0.2">
      <c r="A20" s="152">
        <v>10</v>
      </c>
      <c r="B20" s="159" t="s">
        <v>118</v>
      </c>
      <c r="C20" s="188" t="s">
        <v>119</v>
      </c>
      <c r="D20" s="161" t="s">
        <v>97</v>
      </c>
      <c r="E20" s="165">
        <v>550</v>
      </c>
      <c r="F20" s="167"/>
      <c r="G20" s="168">
        <f t="shared" si="0"/>
        <v>0</v>
      </c>
      <c r="H20" s="167"/>
      <c r="I20" s="168">
        <f t="shared" si="1"/>
        <v>0</v>
      </c>
      <c r="J20" s="167"/>
      <c r="K20" s="168">
        <f t="shared" si="2"/>
        <v>0</v>
      </c>
      <c r="L20" s="168">
        <v>21</v>
      </c>
      <c r="M20" s="168">
        <f t="shared" si="3"/>
        <v>0</v>
      </c>
      <c r="N20" s="161">
        <v>0</v>
      </c>
      <c r="O20" s="161">
        <f t="shared" si="4"/>
        <v>0</v>
      </c>
      <c r="P20" s="161">
        <v>0</v>
      </c>
      <c r="Q20" s="161">
        <f t="shared" si="5"/>
        <v>0</v>
      </c>
      <c r="R20" s="161"/>
      <c r="S20" s="161"/>
      <c r="T20" s="162">
        <v>5.7829999999999999E-2</v>
      </c>
      <c r="U20" s="161">
        <f t="shared" si="6"/>
        <v>31.81</v>
      </c>
      <c r="V20" s="198" t="s">
        <v>309</v>
      </c>
      <c r="W20" s="199" t="s">
        <v>310</v>
      </c>
      <c r="X20" s="151"/>
      <c r="Y20" s="151"/>
      <c r="Z20" s="151"/>
      <c r="AA20" s="151"/>
      <c r="AB20" s="151"/>
      <c r="AC20" s="151"/>
      <c r="AD20" s="151"/>
      <c r="AE20" s="151" t="s">
        <v>98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2.5" outlineLevel="1" x14ac:dyDescent="0.2">
      <c r="A21" s="152">
        <v>11</v>
      </c>
      <c r="B21" s="159" t="s">
        <v>120</v>
      </c>
      <c r="C21" s="188" t="s">
        <v>121</v>
      </c>
      <c r="D21" s="161" t="s">
        <v>97</v>
      </c>
      <c r="E21" s="165">
        <v>205</v>
      </c>
      <c r="F21" s="167"/>
      <c r="G21" s="168">
        <f t="shared" si="0"/>
        <v>0</v>
      </c>
      <c r="H21" s="167"/>
      <c r="I21" s="168">
        <f t="shared" si="1"/>
        <v>0</v>
      </c>
      <c r="J21" s="167"/>
      <c r="K21" s="168">
        <f t="shared" si="2"/>
        <v>0</v>
      </c>
      <c r="L21" s="168">
        <v>21</v>
      </c>
      <c r="M21" s="168">
        <f t="shared" si="3"/>
        <v>0</v>
      </c>
      <c r="N21" s="161">
        <v>0</v>
      </c>
      <c r="O21" s="161">
        <f t="shared" si="4"/>
        <v>0</v>
      </c>
      <c r="P21" s="161">
        <v>0</v>
      </c>
      <c r="Q21" s="161">
        <f t="shared" si="5"/>
        <v>0</v>
      </c>
      <c r="R21" s="161"/>
      <c r="S21" s="161"/>
      <c r="T21" s="162">
        <v>7.2669999999999998E-2</v>
      </c>
      <c r="U21" s="161">
        <f t="shared" si="6"/>
        <v>14.9</v>
      </c>
      <c r="V21" s="198" t="s">
        <v>309</v>
      </c>
      <c r="W21" s="199" t="s">
        <v>310</v>
      </c>
      <c r="X21" s="151"/>
      <c r="Y21" s="151"/>
      <c r="Z21" s="151"/>
      <c r="AA21" s="151"/>
      <c r="AB21" s="151"/>
      <c r="AC21" s="151"/>
      <c r="AD21" s="151"/>
      <c r="AE21" s="151" t="s">
        <v>98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2.5" outlineLevel="1" x14ac:dyDescent="0.2">
      <c r="A22" s="152">
        <v>12</v>
      </c>
      <c r="B22" s="159" t="s">
        <v>122</v>
      </c>
      <c r="C22" s="188" t="s">
        <v>123</v>
      </c>
      <c r="D22" s="161" t="s">
        <v>97</v>
      </c>
      <c r="E22" s="165">
        <v>1120</v>
      </c>
      <c r="F22" s="167"/>
      <c r="G22" s="168">
        <f t="shared" si="0"/>
        <v>0</v>
      </c>
      <c r="H22" s="167"/>
      <c r="I22" s="168">
        <f t="shared" si="1"/>
        <v>0</v>
      </c>
      <c r="J22" s="167"/>
      <c r="K22" s="168">
        <f t="shared" si="2"/>
        <v>0</v>
      </c>
      <c r="L22" s="168">
        <v>21</v>
      </c>
      <c r="M22" s="168">
        <f t="shared" si="3"/>
        <v>0</v>
      </c>
      <c r="N22" s="161">
        <v>0</v>
      </c>
      <c r="O22" s="161">
        <f t="shared" si="4"/>
        <v>0</v>
      </c>
      <c r="P22" s="161">
        <v>0</v>
      </c>
      <c r="Q22" s="161">
        <f t="shared" si="5"/>
        <v>0</v>
      </c>
      <c r="R22" s="161"/>
      <c r="S22" s="161"/>
      <c r="T22" s="162">
        <v>4.4999999999999998E-2</v>
      </c>
      <c r="U22" s="161">
        <f t="shared" si="6"/>
        <v>50.4</v>
      </c>
      <c r="V22" s="198" t="s">
        <v>309</v>
      </c>
      <c r="W22" s="199" t="s">
        <v>310</v>
      </c>
      <c r="X22" s="151"/>
      <c r="Y22" s="151"/>
      <c r="Z22" s="151"/>
      <c r="AA22" s="151"/>
      <c r="AB22" s="151"/>
      <c r="AC22" s="151"/>
      <c r="AD22" s="151"/>
      <c r="AE22" s="151" t="s">
        <v>98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>
        <v>13</v>
      </c>
      <c r="B23" s="159" t="s">
        <v>124</v>
      </c>
      <c r="C23" s="188" t="s">
        <v>125</v>
      </c>
      <c r="D23" s="161" t="s">
        <v>97</v>
      </c>
      <c r="E23" s="165">
        <v>195</v>
      </c>
      <c r="F23" s="167"/>
      <c r="G23" s="168">
        <f t="shared" si="0"/>
        <v>0</v>
      </c>
      <c r="H23" s="167"/>
      <c r="I23" s="168">
        <f t="shared" si="1"/>
        <v>0</v>
      </c>
      <c r="J23" s="167"/>
      <c r="K23" s="168">
        <f t="shared" si="2"/>
        <v>0</v>
      </c>
      <c r="L23" s="168">
        <v>21</v>
      </c>
      <c r="M23" s="168">
        <f t="shared" si="3"/>
        <v>0</v>
      </c>
      <c r="N23" s="161">
        <v>0</v>
      </c>
      <c r="O23" s="161">
        <f t="shared" si="4"/>
        <v>0</v>
      </c>
      <c r="P23" s="161">
        <v>0</v>
      </c>
      <c r="Q23" s="161">
        <f t="shared" si="5"/>
        <v>0</v>
      </c>
      <c r="R23" s="161"/>
      <c r="S23" s="161"/>
      <c r="T23" s="162">
        <v>0</v>
      </c>
      <c r="U23" s="161">
        <f t="shared" si="6"/>
        <v>0</v>
      </c>
      <c r="V23" s="198" t="s">
        <v>309</v>
      </c>
      <c r="W23" s="198" t="s">
        <v>311</v>
      </c>
      <c r="X23" s="151"/>
      <c r="Y23" s="151"/>
      <c r="Z23" s="151"/>
      <c r="AA23" s="151"/>
      <c r="AB23" s="151"/>
      <c r="AC23" s="151"/>
      <c r="AD23" s="151"/>
      <c r="AE23" s="151" t="s">
        <v>107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2">
        <v>14</v>
      </c>
      <c r="B24" s="159" t="s">
        <v>126</v>
      </c>
      <c r="C24" s="188" t="s">
        <v>127</v>
      </c>
      <c r="D24" s="161" t="s">
        <v>97</v>
      </c>
      <c r="E24" s="165">
        <v>205</v>
      </c>
      <c r="F24" s="167"/>
      <c r="G24" s="168">
        <f t="shared" si="0"/>
        <v>0</v>
      </c>
      <c r="H24" s="167"/>
      <c r="I24" s="168">
        <f t="shared" si="1"/>
        <v>0</v>
      </c>
      <c r="J24" s="167"/>
      <c r="K24" s="168">
        <f t="shared" si="2"/>
        <v>0</v>
      </c>
      <c r="L24" s="168">
        <v>21</v>
      </c>
      <c r="M24" s="168">
        <f t="shared" si="3"/>
        <v>0</v>
      </c>
      <c r="N24" s="161">
        <v>0</v>
      </c>
      <c r="O24" s="161">
        <f t="shared" si="4"/>
        <v>0</v>
      </c>
      <c r="P24" s="161">
        <v>0</v>
      </c>
      <c r="Q24" s="161">
        <f t="shared" si="5"/>
        <v>0</v>
      </c>
      <c r="R24" s="161"/>
      <c r="S24" s="161"/>
      <c r="T24" s="162">
        <v>0</v>
      </c>
      <c r="U24" s="161">
        <f t="shared" si="6"/>
        <v>0</v>
      </c>
      <c r="V24" s="198" t="s">
        <v>309</v>
      </c>
      <c r="W24" s="198" t="s">
        <v>311</v>
      </c>
      <c r="X24" s="151"/>
      <c r="Y24" s="151"/>
      <c r="Z24" s="151"/>
      <c r="AA24" s="151"/>
      <c r="AB24" s="151"/>
      <c r="AC24" s="151"/>
      <c r="AD24" s="151"/>
      <c r="AE24" s="151" t="s">
        <v>107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>
        <v>15</v>
      </c>
      <c r="B25" s="159" t="s">
        <v>128</v>
      </c>
      <c r="C25" s="188" t="s">
        <v>129</v>
      </c>
      <c r="D25" s="161" t="s">
        <v>97</v>
      </c>
      <c r="E25" s="165">
        <v>350</v>
      </c>
      <c r="F25" s="167"/>
      <c r="G25" s="168">
        <f t="shared" si="0"/>
        <v>0</v>
      </c>
      <c r="H25" s="167"/>
      <c r="I25" s="168">
        <f t="shared" si="1"/>
        <v>0</v>
      </c>
      <c r="J25" s="167"/>
      <c r="K25" s="168">
        <f t="shared" si="2"/>
        <v>0</v>
      </c>
      <c r="L25" s="168">
        <v>21</v>
      </c>
      <c r="M25" s="168">
        <f t="shared" si="3"/>
        <v>0</v>
      </c>
      <c r="N25" s="161">
        <v>0</v>
      </c>
      <c r="O25" s="161">
        <f t="shared" si="4"/>
        <v>0</v>
      </c>
      <c r="P25" s="161">
        <v>0</v>
      </c>
      <c r="Q25" s="161">
        <f t="shared" si="5"/>
        <v>0</v>
      </c>
      <c r="R25" s="161"/>
      <c r="S25" s="161"/>
      <c r="T25" s="162">
        <v>0</v>
      </c>
      <c r="U25" s="161">
        <f t="shared" si="6"/>
        <v>0</v>
      </c>
      <c r="V25" s="198" t="s">
        <v>309</v>
      </c>
      <c r="W25" s="198" t="s">
        <v>311</v>
      </c>
      <c r="X25" s="151"/>
      <c r="Y25" s="151"/>
      <c r="Z25" s="151"/>
      <c r="AA25" s="151"/>
      <c r="AB25" s="151"/>
      <c r="AC25" s="151"/>
      <c r="AD25" s="151"/>
      <c r="AE25" s="151" t="s">
        <v>107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>
        <v>16</v>
      </c>
      <c r="B26" s="159" t="s">
        <v>130</v>
      </c>
      <c r="C26" s="188" t="s">
        <v>131</v>
      </c>
      <c r="D26" s="161" t="s">
        <v>97</v>
      </c>
      <c r="E26" s="165">
        <v>1125</v>
      </c>
      <c r="F26" s="167"/>
      <c r="G26" s="168">
        <f t="shared" si="0"/>
        <v>0</v>
      </c>
      <c r="H26" s="167"/>
      <c r="I26" s="168">
        <f t="shared" si="1"/>
        <v>0</v>
      </c>
      <c r="J26" s="167"/>
      <c r="K26" s="168">
        <f t="shared" si="2"/>
        <v>0</v>
      </c>
      <c r="L26" s="168">
        <v>21</v>
      </c>
      <c r="M26" s="168">
        <f t="shared" si="3"/>
        <v>0</v>
      </c>
      <c r="N26" s="161">
        <v>0</v>
      </c>
      <c r="O26" s="161">
        <f t="shared" si="4"/>
        <v>0</v>
      </c>
      <c r="P26" s="161">
        <v>0</v>
      </c>
      <c r="Q26" s="161">
        <f t="shared" si="5"/>
        <v>0</v>
      </c>
      <c r="R26" s="161"/>
      <c r="S26" s="161"/>
      <c r="T26" s="162">
        <v>0</v>
      </c>
      <c r="U26" s="161">
        <f t="shared" si="6"/>
        <v>0</v>
      </c>
      <c r="V26" s="198" t="s">
        <v>309</v>
      </c>
      <c r="W26" s="198" t="s">
        <v>311</v>
      </c>
      <c r="X26" s="151"/>
      <c r="Y26" s="151"/>
      <c r="Z26" s="151"/>
      <c r="AA26" s="151"/>
      <c r="AB26" s="151"/>
      <c r="AC26" s="151"/>
      <c r="AD26" s="151"/>
      <c r="AE26" s="151" t="s">
        <v>107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22.5" outlineLevel="1" x14ac:dyDescent="0.2">
      <c r="A27" s="152">
        <v>17</v>
      </c>
      <c r="B27" s="159" t="s">
        <v>132</v>
      </c>
      <c r="C27" s="188" t="s">
        <v>133</v>
      </c>
      <c r="D27" s="161" t="s">
        <v>97</v>
      </c>
      <c r="E27" s="165">
        <v>350</v>
      </c>
      <c r="F27" s="167"/>
      <c r="G27" s="168">
        <f t="shared" si="0"/>
        <v>0</v>
      </c>
      <c r="H27" s="167"/>
      <c r="I27" s="168">
        <f t="shared" si="1"/>
        <v>0</v>
      </c>
      <c r="J27" s="167"/>
      <c r="K27" s="168">
        <f t="shared" si="2"/>
        <v>0</v>
      </c>
      <c r="L27" s="168">
        <v>21</v>
      </c>
      <c r="M27" s="168">
        <f t="shared" si="3"/>
        <v>0</v>
      </c>
      <c r="N27" s="161">
        <v>0</v>
      </c>
      <c r="O27" s="161">
        <f t="shared" si="4"/>
        <v>0</v>
      </c>
      <c r="P27" s="161">
        <v>0</v>
      </c>
      <c r="Q27" s="161">
        <f t="shared" si="5"/>
        <v>0</v>
      </c>
      <c r="R27" s="161"/>
      <c r="S27" s="161"/>
      <c r="T27" s="162">
        <v>7.7670000000000003E-2</v>
      </c>
      <c r="U27" s="161">
        <f t="shared" si="6"/>
        <v>27.18</v>
      </c>
      <c r="V27" s="202" t="s">
        <v>309</v>
      </c>
      <c r="W27" s="203" t="s">
        <v>310</v>
      </c>
      <c r="X27" s="151"/>
      <c r="Y27" s="151"/>
      <c r="Z27" s="151"/>
      <c r="AA27" s="151"/>
      <c r="AB27" s="151"/>
      <c r="AC27" s="151"/>
      <c r="AD27" s="151"/>
      <c r="AE27" s="151" t="s">
        <v>98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>
        <v>18</v>
      </c>
      <c r="B28" s="159" t="s">
        <v>134</v>
      </c>
      <c r="C28" s="188" t="s">
        <v>135</v>
      </c>
      <c r="D28" s="161" t="s">
        <v>97</v>
      </c>
      <c r="E28" s="165">
        <v>350</v>
      </c>
      <c r="F28" s="167"/>
      <c r="G28" s="168">
        <f t="shared" si="0"/>
        <v>0</v>
      </c>
      <c r="H28" s="167"/>
      <c r="I28" s="168">
        <f t="shared" si="1"/>
        <v>0</v>
      </c>
      <c r="J28" s="167"/>
      <c r="K28" s="168">
        <f t="shared" si="2"/>
        <v>0</v>
      </c>
      <c r="L28" s="168">
        <v>21</v>
      </c>
      <c r="M28" s="168">
        <f t="shared" si="3"/>
        <v>0</v>
      </c>
      <c r="N28" s="161">
        <v>1.2999999999999999E-4</v>
      </c>
      <c r="O28" s="161">
        <f t="shared" si="4"/>
        <v>4.5499999999999999E-2</v>
      </c>
      <c r="P28" s="161">
        <v>0</v>
      </c>
      <c r="Q28" s="161">
        <f t="shared" si="5"/>
        <v>0</v>
      </c>
      <c r="R28" s="161"/>
      <c r="S28" s="161"/>
      <c r="T28" s="162">
        <v>0</v>
      </c>
      <c r="U28" s="161">
        <f t="shared" si="6"/>
        <v>0</v>
      </c>
      <c r="V28" s="202" t="s">
        <v>309</v>
      </c>
      <c r="W28" s="202" t="s">
        <v>311</v>
      </c>
      <c r="X28" s="151"/>
      <c r="Y28" s="151"/>
      <c r="Z28" s="151"/>
      <c r="AA28" s="151"/>
      <c r="AB28" s="151"/>
      <c r="AC28" s="151"/>
      <c r="AD28" s="151"/>
      <c r="AE28" s="151" t="s">
        <v>107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>
        <v>19</v>
      </c>
      <c r="B29" s="159" t="s">
        <v>136</v>
      </c>
      <c r="C29" s="188" t="s">
        <v>137</v>
      </c>
      <c r="D29" s="161" t="s">
        <v>138</v>
      </c>
      <c r="E29" s="165">
        <v>1</v>
      </c>
      <c r="F29" s="167"/>
      <c r="G29" s="168">
        <f t="shared" si="0"/>
        <v>0</v>
      </c>
      <c r="H29" s="167"/>
      <c r="I29" s="168">
        <f t="shared" si="1"/>
        <v>0</v>
      </c>
      <c r="J29" s="167"/>
      <c r="K29" s="168">
        <f t="shared" si="2"/>
        <v>0</v>
      </c>
      <c r="L29" s="168">
        <v>21</v>
      </c>
      <c r="M29" s="168">
        <f t="shared" si="3"/>
        <v>0</v>
      </c>
      <c r="N29" s="161">
        <v>0</v>
      </c>
      <c r="O29" s="161">
        <f t="shared" si="4"/>
        <v>0</v>
      </c>
      <c r="P29" s="161">
        <v>0</v>
      </c>
      <c r="Q29" s="161">
        <f t="shared" si="5"/>
        <v>0</v>
      </c>
      <c r="R29" s="161"/>
      <c r="S29" s="161"/>
      <c r="T29" s="162">
        <v>1.0333300000000001</v>
      </c>
      <c r="U29" s="161">
        <f t="shared" si="6"/>
        <v>1.03</v>
      </c>
      <c r="V29" s="202" t="s">
        <v>309</v>
      </c>
      <c r="W29" s="202" t="s">
        <v>311</v>
      </c>
      <c r="X29" s="151"/>
      <c r="Y29" s="151"/>
      <c r="Z29" s="151"/>
      <c r="AA29" s="151"/>
      <c r="AB29" s="151"/>
      <c r="AC29" s="151"/>
      <c r="AD29" s="151"/>
      <c r="AE29" s="151" t="s">
        <v>98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1" x14ac:dyDescent="0.2">
      <c r="A30" s="152">
        <v>20</v>
      </c>
      <c r="B30" s="159" t="s">
        <v>139</v>
      </c>
      <c r="C30" s="188" t="s">
        <v>140</v>
      </c>
      <c r="D30" s="161" t="s">
        <v>141</v>
      </c>
      <c r="E30" s="165">
        <v>1</v>
      </c>
      <c r="F30" s="167"/>
      <c r="G30" s="168">
        <f t="shared" si="0"/>
        <v>0</v>
      </c>
      <c r="H30" s="167"/>
      <c r="I30" s="168">
        <f t="shared" si="1"/>
        <v>0</v>
      </c>
      <c r="J30" s="167"/>
      <c r="K30" s="168">
        <f t="shared" si="2"/>
        <v>0</v>
      </c>
      <c r="L30" s="168">
        <v>21</v>
      </c>
      <c r="M30" s="168">
        <f t="shared" si="3"/>
        <v>0</v>
      </c>
      <c r="N30" s="161">
        <v>0</v>
      </c>
      <c r="O30" s="161">
        <f t="shared" si="4"/>
        <v>0</v>
      </c>
      <c r="P30" s="161">
        <v>0</v>
      </c>
      <c r="Q30" s="161">
        <f t="shared" si="5"/>
        <v>0</v>
      </c>
      <c r="R30" s="161"/>
      <c r="S30" s="161"/>
      <c r="T30" s="162">
        <v>0</v>
      </c>
      <c r="U30" s="161">
        <f t="shared" si="6"/>
        <v>0</v>
      </c>
      <c r="V30" s="202" t="s">
        <v>309</v>
      </c>
      <c r="W30" s="203" t="s">
        <v>310</v>
      </c>
      <c r="X30" s="151"/>
      <c r="Y30" s="151"/>
      <c r="Z30" s="151"/>
      <c r="AA30" s="151"/>
      <c r="AB30" s="151"/>
      <c r="AC30" s="151"/>
      <c r="AD30" s="151"/>
      <c r="AE30" s="151" t="s">
        <v>107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2">
        <v>21</v>
      </c>
      <c r="B31" s="159" t="s">
        <v>142</v>
      </c>
      <c r="C31" s="188" t="s">
        <v>143</v>
      </c>
      <c r="D31" s="161" t="s">
        <v>141</v>
      </c>
      <c r="E31" s="165">
        <v>1</v>
      </c>
      <c r="F31" s="167"/>
      <c r="G31" s="168">
        <f t="shared" si="0"/>
        <v>0</v>
      </c>
      <c r="H31" s="167"/>
      <c r="I31" s="168">
        <f t="shared" si="1"/>
        <v>0</v>
      </c>
      <c r="J31" s="167"/>
      <c r="K31" s="168">
        <f t="shared" si="2"/>
        <v>0</v>
      </c>
      <c r="L31" s="168">
        <v>21</v>
      </c>
      <c r="M31" s="168">
        <f t="shared" si="3"/>
        <v>0</v>
      </c>
      <c r="N31" s="161">
        <v>0</v>
      </c>
      <c r="O31" s="161">
        <f t="shared" si="4"/>
        <v>0</v>
      </c>
      <c r="P31" s="161">
        <v>0</v>
      </c>
      <c r="Q31" s="161">
        <f t="shared" si="5"/>
        <v>0</v>
      </c>
      <c r="R31" s="161"/>
      <c r="S31" s="161"/>
      <c r="T31" s="162">
        <v>0</v>
      </c>
      <c r="U31" s="161">
        <f t="shared" si="6"/>
        <v>0</v>
      </c>
      <c r="V31" s="202" t="s">
        <v>309</v>
      </c>
      <c r="W31" s="202" t="s">
        <v>311</v>
      </c>
      <c r="X31" s="151"/>
      <c r="Y31" s="151"/>
      <c r="Z31" s="151"/>
      <c r="AA31" s="151"/>
      <c r="AB31" s="151"/>
      <c r="AC31" s="151"/>
      <c r="AD31" s="151"/>
      <c r="AE31" s="151" t="s">
        <v>107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2">
        <v>22</v>
      </c>
      <c r="B32" s="159" t="s">
        <v>144</v>
      </c>
      <c r="C32" s="188" t="s">
        <v>145</v>
      </c>
      <c r="D32" s="161" t="s">
        <v>141</v>
      </c>
      <c r="E32" s="165">
        <v>1</v>
      </c>
      <c r="F32" s="167"/>
      <c r="G32" s="168">
        <f t="shared" si="0"/>
        <v>0</v>
      </c>
      <c r="H32" s="167"/>
      <c r="I32" s="168">
        <f t="shared" si="1"/>
        <v>0</v>
      </c>
      <c r="J32" s="167"/>
      <c r="K32" s="168">
        <f t="shared" si="2"/>
        <v>0</v>
      </c>
      <c r="L32" s="168">
        <v>21</v>
      </c>
      <c r="M32" s="168">
        <f t="shared" si="3"/>
        <v>0</v>
      </c>
      <c r="N32" s="161">
        <v>0</v>
      </c>
      <c r="O32" s="161">
        <f t="shared" si="4"/>
        <v>0</v>
      </c>
      <c r="P32" s="161">
        <v>0</v>
      </c>
      <c r="Q32" s="161">
        <f t="shared" si="5"/>
        <v>0</v>
      </c>
      <c r="R32" s="161"/>
      <c r="S32" s="161"/>
      <c r="T32" s="162">
        <v>0</v>
      </c>
      <c r="U32" s="161">
        <f t="shared" si="6"/>
        <v>0</v>
      </c>
      <c r="V32" s="202" t="s">
        <v>309</v>
      </c>
      <c r="W32" s="202" t="s">
        <v>311</v>
      </c>
      <c r="X32" s="151"/>
      <c r="Y32" s="151"/>
      <c r="Z32" s="151"/>
      <c r="AA32" s="151"/>
      <c r="AB32" s="151"/>
      <c r="AC32" s="151"/>
      <c r="AD32" s="151"/>
      <c r="AE32" s="151" t="s">
        <v>107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2.5" outlineLevel="1" x14ac:dyDescent="0.2">
      <c r="A33" s="152">
        <v>23</v>
      </c>
      <c r="B33" s="159" t="s">
        <v>146</v>
      </c>
      <c r="C33" s="188" t="s">
        <v>147</v>
      </c>
      <c r="D33" s="161" t="s">
        <v>141</v>
      </c>
      <c r="E33" s="165">
        <v>1</v>
      </c>
      <c r="F33" s="167"/>
      <c r="G33" s="168">
        <f t="shared" si="0"/>
        <v>0</v>
      </c>
      <c r="H33" s="167"/>
      <c r="I33" s="168">
        <f t="shared" si="1"/>
        <v>0</v>
      </c>
      <c r="J33" s="167"/>
      <c r="K33" s="168">
        <f t="shared" si="2"/>
        <v>0</v>
      </c>
      <c r="L33" s="168">
        <v>21</v>
      </c>
      <c r="M33" s="168">
        <f t="shared" si="3"/>
        <v>0</v>
      </c>
      <c r="N33" s="161">
        <v>0</v>
      </c>
      <c r="O33" s="161">
        <f t="shared" si="4"/>
        <v>0</v>
      </c>
      <c r="P33" s="161">
        <v>0</v>
      </c>
      <c r="Q33" s="161">
        <f t="shared" si="5"/>
        <v>0</v>
      </c>
      <c r="R33" s="161"/>
      <c r="S33" s="161"/>
      <c r="T33" s="162">
        <v>0</v>
      </c>
      <c r="U33" s="161">
        <f t="shared" si="6"/>
        <v>0</v>
      </c>
      <c r="V33" s="202" t="s">
        <v>309</v>
      </c>
      <c r="W33" s="202" t="s">
        <v>311</v>
      </c>
      <c r="X33" s="151"/>
      <c r="Y33" s="151"/>
      <c r="Z33" s="151"/>
      <c r="AA33" s="151"/>
      <c r="AB33" s="151"/>
      <c r="AC33" s="151"/>
      <c r="AD33" s="151"/>
      <c r="AE33" s="151" t="s">
        <v>107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2.5" outlineLevel="1" x14ac:dyDescent="0.2">
      <c r="A34" s="152">
        <v>24</v>
      </c>
      <c r="B34" s="159" t="s">
        <v>148</v>
      </c>
      <c r="C34" s="188" t="s">
        <v>149</v>
      </c>
      <c r="D34" s="161" t="s">
        <v>141</v>
      </c>
      <c r="E34" s="165">
        <v>1</v>
      </c>
      <c r="F34" s="167"/>
      <c r="G34" s="168">
        <f t="shared" si="0"/>
        <v>0</v>
      </c>
      <c r="H34" s="167"/>
      <c r="I34" s="168">
        <f t="shared" si="1"/>
        <v>0</v>
      </c>
      <c r="J34" s="167"/>
      <c r="K34" s="168">
        <f t="shared" si="2"/>
        <v>0</v>
      </c>
      <c r="L34" s="168">
        <v>21</v>
      </c>
      <c r="M34" s="168">
        <f t="shared" si="3"/>
        <v>0</v>
      </c>
      <c r="N34" s="161">
        <v>0</v>
      </c>
      <c r="O34" s="161">
        <f t="shared" si="4"/>
        <v>0</v>
      </c>
      <c r="P34" s="161">
        <v>0</v>
      </c>
      <c r="Q34" s="161">
        <f t="shared" si="5"/>
        <v>0</v>
      </c>
      <c r="R34" s="161"/>
      <c r="S34" s="161"/>
      <c r="T34" s="162">
        <v>0</v>
      </c>
      <c r="U34" s="161">
        <f t="shared" si="6"/>
        <v>0</v>
      </c>
      <c r="V34" s="202" t="s">
        <v>309</v>
      </c>
      <c r="W34" s="202" t="s">
        <v>311</v>
      </c>
      <c r="X34" s="151"/>
      <c r="Y34" s="151"/>
      <c r="Z34" s="151"/>
      <c r="AA34" s="151"/>
      <c r="AB34" s="151"/>
      <c r="AC34" s="151"/>
      <c r="AD34" s="151"/>
      <c r="AE34" s="151" t="s">
        <v>107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>
        <v>25</v>
      </c>
      <c r="B35" s="159" t="s">
        <v>150</v>
      </c>
      <c r="C35" s="188" t="s">
        <v>151</v>
      </c>
      <c r="D35" s="161" t="s">
        <v>138</v>
      </c>
      <c r="E35" s="165">
        <v>11</v>
      </c>
      <c r="F35" s="167"/>
      <c r="G35" s="168">
        <f t="shared" si="0"/>
        <v>0</v>
      </c>
      <c r="H35" s="167"/>
      <c r="I35" s="168">
        <f t="shared" si="1"/>
        <v>0</v>
      </c>
      <c r="J35" s="167"/>
      <c r="K35" s="168">
        <f t="shared" si="2"/>
        <v>0</v>
      </c>
      <c r="L35" s="168">
        <v>21</v>
      </c>
      <c r="M35" s="168">
        <f t="shared" si="3"/>
        <v>0</v>
      </c>
      <c r="N35" s="161">
        <v>0</v>
      </c>
      <c r="O35" s="161">
        <f t="shared" si="4"/>
        <v>0</v>
      </c>
      <c r="P35" s="161">
        <v>0</v>
      </c>
      <c r="Q35" s="161">
        <f t="shared" si="5"/>
        <v>0</v>
      </c>
      <c r="R35" s="161"/>
      <c r="S35" s="161"/>
      <c r="T35" s="162">
        <v>0.35</v>
      </c>
      <c r="U35" s="161">
        <f t="shared" si="6"/>
        <v>3.85</v>
      </c>
      <c r="V35" s="202" t="s">
        <v>309</v>
      </c>
      <c r="W35" s="202" t="s">
        <v>311</v>
      </c>
      <c r="X35" s="151"/>
      <c r="Y35" s="151"/>
      <c r="Z35" s="151"/>
      <c r="AA35" s="151"/>
      <c r="AB35" s="151"/>
      <c r="AC35" s="151"/>
      <c r="AD35" s="151"/>
      <c r="AE35" s="151" t="s">
        <v>98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52">
        <v>26</v>
      </c>
      <c r="B36" s="159" t="s">
        <v>152</v>
      </c>
      <c r="C36" s="188" t="s">
        <v>153</v>
      </c>
      <c r="D36" s="161" t="s">
        <v>141</v>
      </c>
      <c r="E36" s="165">
        <v>9</v>
      </c>
      <c r="F36" s="167"/>
      <c r="G36" s="168">
        <f t="shared" si="0"/>
        <v>0</v>
      </c>
      <c r="H36" s="167"/>
      <c r="I36" s="168">
        <f t="shared" si="1"/>
        <v>0</v>
      </c>
      <c r="J36" s="167"/>
      <c r="K36" s="168">
        <f t="shared" si="2"/>
        <v>0</v>
      </c>
      <c r="L36" s="168">
        <v>21</v>
      </c>
      <c r="M36" s="168">
        <f t="shared" si="3"/>
        <v>0</v>
      </c>
      <c r="N36" s="161">
        <v>0</v>
      </c>
      <c r="O36" s="161">
        <f t="shared" si="4"/>
        <v>0</v>
      </c>
      <c r="P36" s="161">
        <v>0</v>
      </c>
      <c r="Q36" s="161">
        <f t="shared" si="5"/>
        <v>0</v>
      </c>
      <c r="R36" s="161"/>
      <c r="S36" s="161"/>
      <c r="T36" s="162">
        <v>0</v>
      </c>
      <c r="U36" s="161">
        <f t="shared" si="6"/>
        <v>0</v>
      </c>
      <c r="V36" s="202" t="s">
        <v>309</v>
      </c>
      <c r="W36" s="203" t="s">
        <v>310</v>
      </c>
      <c r="X36" s="151"/>
      <c r="Y36" s="151"/>
      <c r="Z36" s="151"/>
      <c r="AA36" s="151"/>
      <c r="AB36" s="151"/>
      <c r="AC36" s="151"/>
      <c r="AD36" s="151"/>
      <c r="AE36" s="151" t="s">
        <v>107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>
        <v>27</v>
      </c>
      <c r="B37" s="159" t="s">
        <v>154</v>
      </c>
      <c r="C37" s="188" t="s">
        <v>155</v>
      </c>
      <c r="D37" s="161" t="s">
        <v>141</v>
      </c>
      <c r="E37" s="165">
        <v>2</v>
      </c>
      <c r="F37" s="167"/>
      <c r="G37" s="168">
        <f t="shared" si="0"/>
        <v>0</v>
      </c>
      <c r="H37" s="167"/>
      <c r="I37" s="168">
        <f t="shared" si="1"/>
        <v>0</v>
      </c>
      <c r="J37" s="167"/>
      <c r="K37" s="168">
        <f t="shared" si="2"/>
        <v>0</v>
      </c>
      <c r="L37" s="168">
        <v>21</v>
      </c>
      <c r="M37" s="168">
        <f t="shared" si="3"/>
        <v>0</v>
      </c>
      <c r="N37" s="161">
        <v>0</v>
      </c>
      <c r="O37" s="161">
        <f t="shared" si="4"/>
        <v>0</v>
      </c>
      <c r="P37" s="161">
        <v>0</v>
      </c>
      <c r="Q37" s="161">
        <f t="shared" si="5"/>
        <v>0</v>
      </c>
      <c r="R37" s="161"/>
      <c r="S37" s="161"/>
      <c r="T37" s="162">
        <v>0</v>
      </c>
      <c r="U37" s="161">
        <f t="shared" si="6"/>
        <v>0</v>
      </c>
      <c r="V37" s="202" t="s">
        <v>309</v>
      </c>
      <c r="W37" s="202" t="s">
        <v>311</v>
      </c>
      <c r="X37" s="151"/>
      <c r="Y37" s="151"/>
      <c r="Z37" s="151"/>
      <c r="AA37" s="151"/>
      <c r="AB37" s="151"/>
      <c r="AC37" s="151"/>
      <c r="AD37" s="151"/>
      <c r="AE37" s="151" t="s">
        <v>107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>
        <v>28</v>
      </c>
      <c r="B38" s="159" t="s">
        <v>156</v>
      </c>
      <c r="C38" s="188" t="s">
        <v>157</v>
      </c>
      <c r="D38" s="161" t="s">
        <v>138</v>
      </c>
      <c r="E38" s="165">
        <v>2</v>
      </c>
      <c r="F38" s="167"/>
      <c r="G38" s="168">
        <f t="shared" si="0"/>
        <v>0</v>
      </c>
      <c r="H38" s="167"/>
      <c r="I38" s="168">
        <f t="shared" si="1"/>
        <v>0</v>
      </c>
      <c r="J38" s="167"/>
      <c r="K38" s="168">
        <f t="shared" si="2"/>
        <v>0</v>
      </c>
      <c r="L38" s="168">
        <v>21</v>
      </c>
      <c r="M38" s="168">
        <f t="shared" si="3"/>
        <v>0</v>
      </c>
      <c r="N38" s="161">
        <v>0</v>
      </c>
      <c r="O38" s="161">
        <f t="shared" si="4"/>
        <v>0</v>
      </c>
      <c r="P38" s="161">
        <v>0</v>
      </c>
      <c r="Q38" s="161">
        <f t="shared" si="5"/>
        <v>0</v>
      </c>
      <c r="R38" s="161"/>
      <c r="S38" s="161"/>
      <c r="T38" s="162">
        <v>0.38333</v>
      </c>
      <c r="U38" s="161">
        <f t="shared" si="6"/>
        <v>0.77</v>
      </c>
      <c r="V38" s="202" t="s">
        <v>309</v>
      </c>
      <c r="W38" s="202" t="s">
        <v>311</v>
      </c>
      <c r="X38" s="151"/>
      <c r="Y38" s="151"/>
      <c r="Z38" s="151"/>
      <c r="AA38" s="151"/>
      <c r="AB38" s="151"/>
      <c r="AC38" s="151"/>
      <c r="AD38" s="151"/>
      <c r="AE38" s="151" t="s">
        <v>98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2.5" outlineLevel="1" x14ac:dyDescent="0.2">
      <c r="A39" s="152">
        <v>29</v>
      </c>
      <c r="B39" s="159" t="s">
        <v>158</v>
      </c>
      <c r="C39" s="188" t="s">
        <v>159</v>
      </c>
      <c r="D39" s="161" t="s">
        <v>141</v>
      </c>
      <c r="E39" s="165">
        <v>2</v>
      </c>
      <c r="F39" s="167"/>
      <c r="G39" s="168">
        <f t="shared" si="0"/>
        <v>0</v>
      </c>
      <c r="H39" s="167"/>
      <c r="I39" s="168">
        <f t="shared" si="1"/>
        <v>0</v>
      </c>
      <c r="J39" s="167"/>
      <c r="K39" s="168">
        <f t="shared" si="2"/>
        <v>0</v>
      </c>
      <c r="L39" s="168">
        <v>21</v>
      </c>
      <c r="M39" s="168">
        <f t="shared" si="3"/>
        <v>0</v>
      </c>
      <c r="N39" s="161">
        <v>0</v>
      </c>
      <c r="O39" s="161">
        <f t="shared" si="4"/>
        <v>0</v>
      </c>
      <c r="P39" s="161">
        <v>0</v>
      </c>
      <c r="Q39" s="161">
        <f t="shared" si="5"/>
        <v>0</v>
      </c>
      <c r="R39" s="161"/>
      <c r="S39" s="161"/>
      <c r="T39" s="162">
        <v>0</v>
      </c>
      <c r="U39" s="161">
        <f t="shared" si="6"/>
        <v>0</v>
      </c>
      <c r="V39" s="202" t="s">
        <v>309</v>
      </c>
      <c r="W39" s="203" t="s">
        <v>310</v>
      </c>
      <c r="X39" s="151"/>
      <c r="Y39" s="151"/>
      <c r="Z39" s="151"/>
      <c r="AA39" s="151"/>
      <c r="AB39" s="151"/>
      <c r="AC39" s="151"/>
      <c r="AD39" s="151"/>
      <c r="AE39" s="151" t="s">
        <v>107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>
        <v>30</v>
      </c>
      <c r="B40" s="159" t="s">
        <v>160</v>
      </c>
      <c r="C40" s="188" t="s">
        <v>161</v>
      </c>
      <c r="D40" s="161" t="s">
        <v>138</v>
      </c>
      <c r="E40" s="165">
        <v>11</v>
      </c>
      <c r="F40" s="167"/>
      <c r="G40" s="168">
        <f t="shared" si="0"/>
        <v>0</v>
      </c>
      <c r="H40" s="167"/>
      <c r="I40" s="168">
        <f t="shared" si="1"/>
        <v>0</v>
      </c>
      <c r="J40" s="167"/>
      <c r="K40" s="168">
        <f t="shared" si="2"/>
        <v>0</v>
      </c>
      <c r="L40" s="168">
        <v>21</v>
      </c>
      <c r="M40" s="168">
        <f t="shared" si="3"/>
        <v>0</v>
      </c>
      <c r="N40" s="161">
        <v>0</v>
      </c>
      <c r="O40" s="161">
        <f t="shared" si="4"/>
        <v>0</v>
      </c>
      <c r="P40" s="161">
        <v>0</v>
      </c>
      <c r="Q40" s="161">
        <f t="shared" si="5"/>
        <v>0</v>
      </c>
      <c r="R40" s="161"/>
      <c r="S40" s="161"/>
      <c r="T40" s="162">
        <v>0.1</v>
      </c>
      <c r="U40" s="161">
        <f t="shared" si="6"/>
        <v>1.1000000000000001</v>
      </c>
      <c r="V40" s="202" t="s">
        <v>309</v>
      </c>
      <c r="W40" s="202" t="s">
        <v>311</v>
      </c>
      <c r="X40" s="151"/>
      <c r="Y40" s="151"/>
      <c r="Z40" s="151"/>
      <c r="AA40" s="151"/>
      <c r="AB40" s="151"/>
      <c r="AC40" s="151"/>
      <c r="AD40" s="151"/>
      <c r="AE40" s="151" t="s">
        <v>98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2.5" outlineLevel="1" x14ac:dyDescent="0.2">
      <c r="A41" s="152">
        <v>31</v>
      </c>
      <c r="B41" s="159" t="s">
        <v>162</v>
      </c>
      <c r="C41" s="188" t="s">
        <v>163</v>
      </c>
      <c r="D41" s="161" t="s">
        <v>138</v>
      </c>
      <c r="E41" s="165">
        <v>9</v>
      </c>
      <c r="F41" s="167"/>
      <c r="G41" s="168">
        <f t="shared" si="0"/>
        <v>0</v>
      </c>
      <c r="H41" s="167"/>
      <c r="I41" s="168">
        <f t="shared" si="1"/>
        <v>0</v>
      </c>
      <c r="J41" s="167"/>
      <c r="K41" s="168">
        <f t="shared" si="2"/>
        <v>0</v>
      </c>
      <c r="L41" s="168">
        <v>21</v>
      </c>
      <c r="M41" s="168">
        <f t="shared" si="3"/>
        <v>0</v>
      </c>
      <c r="N41" s="161">
        <v>0</v>
      </c>
      <c r="O41" s="161">
        <f t="shared" si="4"/>
        <v>0</v>
      </c>
      <c r="P41" s="161">
        <v>0</v>
      </c>
      <c r="Q41" s="161">
        <f t="shared" si="5"/>
        <v>0</v>
      </c>
      <c r="R41" s="161"/>
      <c r="S41" s="161"/>
      <c r="T41" s="162">
        <v>0.35</v>
      </c>
      <c r="U41" s="161">
        <f t="shared" si="6"/>
        <v>3.15</v>
      </c>
      <c r="V41" s="202" t="s">
        <v>309</v>
      </c>
      <c r="W41" s="203" t="s">
        <v>310</v>
      </c>
      <c r="X41" s="151"/>
      <c r="Y41" s="151"/>
      <c r="Z41" s="151"/>
      <c r="AA41" s="151"/>
      <c r="AB41" s="151"/>
      <c r="AC41" s="151"/>
      <c r="AD41" s="151"/>
      <c r="AE41" s="151" t="s">
        <v>98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22.5" outlineLevel="1" x14ac:dyDescent="0.2">
      <c r="A42" s="152">
        <v>32</v>
      </c>
      <c r="B42" s="159" t="s">
        <v>164</v>
      </c>
      <c r="C42" s="188" t="s">
        <v>165</v>
      </c>
      <c r="D42" s="161" t="s">
        <v>141</v>
      </c>
      <c r="E42" s="165">
        <v>9</v>
      </c>
      <c r="F42" s="167"/>
      <c r="G42" s="168">
        <f t="shared" si="0"/>
        <v>0</v>
      </c>
      <c r="H42" s="167"/>
      <c r="I42" s="168">
        <f t="shared" si="1"/>
        <v>0</v>
      </c>
      <c r="J42" s="167"/>
      <c r="K42" s="168">
        <f t="shared" si="2"/>
        <v>0</v>
      </c>
      <c r="L42" s="168">
        <v>21</v>
      </c>
      <c r="M42" s="168">
        <f t="shared" si="3"/>
        <v>0</v>
      </c>
      <c r="N42" s="161">
        <v>0</v>
      </c>
      <c r="O42" s="161">
        <f t="shared" si="4"/>
        <v>0</v>
      </c>
      <c r="P42" s="161">
        <v>0</v>
      </c>
      <c r="Q42" s="161">
        <f t="shared" si="5"/>
        <v>0</v>
      </c>
      <c r="R42" s="161"/>
      <c r="S42" s="161"/>
      <c r="T42" s="162">
        <v>0</v>
      </c>
      <c r="U42" s="161">
        <f t="shared" si="6"/>
        <v>0</v>
      </c>
      <c r="V42" s="202" t="s">
        <v>309</v>
      </c>
      <c r="W42" s="203" t="s">
        <v>310</v>
      </c>
      <c r="X42" s="151"/>
      <c r="Y42" s="151"/>
      <c r="Z42" s="151"/>
      <c r="AA42" s="151"/>
      <c r="AB42" s="151"/>
      <c r="AC42" s="151"/>
      <c r="AD42" s="151"/>
      <c r="AE42" s="151" t="s">
        <v>107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>
        <v>33</v>
      </c>
      <c r="B43" s="159" t="s">
        <v>166</v>
      </c>
      <c r="C43" s="188" t="s">
        <v>167</v>
      </c>
      <c r="D43" s="161" t="s">
        <v>138</v>
      </c>
      <c r="E43" s="165">
        <v>2</v>
      </c>
      <c r="F43" s="167"/>
      <c r="G43" s="168">
        <f t="shared" si="0"/>
        <v>0</v>
      </c>
      <c r="H43" s="167"/>
      <c r="I43" s="168">
        <f t="shared" si="1"/>
        <v>0</v>
      </c>
      <c r="J43" s="167"/>
      <c r="K43" s="168">
        <f t="shared" si="2"/>
        <v>0</v>
      </c>
      <c r="L43" s="168">
        <v>21</v>
      </c>
      <c r="M43" s="168">
        <f t="shared" si="3"/>
        <v>0</v>
      </c>
      <c r="N43" s="161">
        <v>0</v>
      </c>
      <c r="O43" s="161">
        <f t="shared" si="4"/>
        <v>0</v>
      </c>
      <c r="P43" s="161">
        <v>0</v>
      </c>
      <c r="Q43" s="161">
        <f t="shared" si="5"/>
        <v>0</v>
      </c>
      <c r="R43" s="161"/>
      <c r="S43" s="161"/>
      <c r="T43" s="162">
        <v>0.91949999999999998</v>
      </c>
      <c r="U43" s="161">
        <f t="shared" si="6"/>
        <v>1.84</v>
      </c>
      <c r="V43" s="202" t="s">
        <v>309</v>
      </c>
      <c r="W43" s="202" t="s">
        <v>311</v>
      </c>
      <c r="X43" s="151"/>
      <c r="Y43" s="151"/>
      <c r="Z43" s="151"/>
      <c r="AA43" s="151"/>
      <c r="AB43" s="151"/>
      <c r="AC43" s="151"/>
      <c r="AD43" s="151"/>
      <c r="AE43" s="151" t="s">
        <v>98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22.5" outlineLevel="1" x14ac:dyDescent="0.2">
      <c r="A44" s="152">
        <v>34</v>
      </c>
      <c r="B44" s="159" t="s">
        <v>168</v>
      </c>
      <c r="C44" s="188" t="s">
        <v>169</v>
      </c>
      <c r="D44" s="161" t="s">
        <v>141</v>
      </c>
      <c r="E44" s="165">
        <v>2</v>
      </c>
      <c r="F44" s="167"/>
      <c r="G44" s="168">
        <f t="shared" si="0"/>
        <v>0</v>
      </c>
      <c r="H44" s="167"/>
      <c r="I44" s="168">
        <f t="shared" si="1"/>
        <v>0</v>
      </c>
      <c r="J44" s="167"/>
      <c r="K44" s="168">
        <f t="shared" si="2"/>
        <v>0</v>
      </c>
      <c r="L44" s="168">
        <v>21</v>
      </c>
      <c r="M44" s="168">
        <f t="shared" si="3"/>
        <v>0</v>
      </c>
      <c r="N44" s="161">
        <v>0</v>
      </c>
      <c r="O44" s="161">
        <f t="shared" si="4"/>
        <v>0</v>
      </c>
      <c r="P44" s="161">
        <v>0</v>
      </c>
      <c r="Q44" s="161">
        <f t="shared" si="5"/>
        <v>0</v>
      </c>
      <c r="R44" s="161"/>
      <c r="S44" s="161"/>
      <c r="T44" s="162">
        <v>0</v>
      </c>
      <c r="U44" s="161">
        <f t="shared" si="6"/>
        <v>0</v>
      </c>
      <c r="V44" s="202" t="s">
        <v>309</v>
      </c>
      <c r="W44" s="203" t="s">
        <v>310</v>
      </c>
      <c r="X44" s="151"/>
      <c r="Y44" s="151"/>
      <c r="Z44" s="151"/>
      <c r="AA44" s="151"/>
      <c r="AB44" s="151"/>
      <c r="AC44" s="151"/>
      <c r="AD44" s="151"/>
      <c r="AE44" s="151" t="s">
        <v>107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2">
        <v>35</v>
      </c>
      <c r="B45" s="159" t="s">
        <v>170</v>
      </c>
      <c r="C45" s="188" t="s">
        <v>171</v>
      </c>
      <c r="D45" s="161" t="s">
        <v>138</v>
      </c>
      <c r="E45" s="165">
        <v>29</v>
      </c>
      <c r="F45" s="167"/>
      <c r="G45" s="168">
        <f t="shared" si="0"/>
        <v>0</v>
      </c>
      <c r="H45" s="167"/>
      <c r="I45" s="168">
        <f t="shared" si="1"/>
        <v>0</v>
      </c>
      <c r="J45" s="167"/>
      <c r="K45" s="168">
        <f t="shared" si="2"/>
        <v>0</v>
      </c>
      <c r="L45" s="168">
        <v>21</v>
      </c>
      <c r="M45" s="168">
        <f t="shared" si="3"/>
        <v>0</v>
      </c>
      <c r="N45" s="161">
        <v>0</v>
      </c>
      <c r="O45" s="161">
        <f t="shared" si="4"/>
        <v>0</v>
      </c>
      <c r="P45" s="161">
        <v>0</v>
      </c>
      <c r="Q45" s="161">
        <f t="shared" si="5"/>
        <v>0</v>
      </c>
      <c r="R45" s="161"/>
      <c r="S45" s="161"/>
      <c r="T45" s="162">
        <v>0.75283</v>
      </c>
      <c r="U45" s="161">
        <f t="shared" si="6"/>
        <v>21.83</v>
      </c>
      <c r="V45" s="202" t="s">
        <v>309</v>
      </c>
      <c r="W45" s="202" t="s">
        <v>311</v>
      </c>
      <c r="X45" s="151"/>
      <c r="Y45" s="151"/>
      <c r="Z45" s="151"/>
      <c r="AA45" s="151"/>
      <c r="AB45" s="151"/>
      <c r="AC45" s="151"/>
      <c r="AD45" s="151"/>
      <c r="AE45" s="151" t="s">
        <v>98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22.5" outlineLevel="1" x14ac:dyDescent="0.2">
      <c r="A46" s="152">
        <v>36</v>
      </c>
      <c r="B46" s="159" t="s">
        <v>172</v>
      </c>
      <c r="C46" s="188" t="s">
        <v>173</v>
      </c>
      <c r="D46" s="161" t="s">
        <v>141</v>
      </c>
      <c r="E46" s="165">
        <v>29</v>
      </c>
      <c r="F46" s="167"/>
      <c r="G46" s="168">
        <f t="shared" si="0"/>
        <v>0</v>
      </c>
      <c r="H46" s="167"/>
      <c r="I46" s="168">
        <f t="shared" si="1"/>
        <v>0</v>
      </c>
      <c r="J46" s="167"/>
      <c r="K46" s="168">
        <f t="shared" si="2"/>
        <v>0</v>
      </c>
      <c r="L46" s="168">
        <v>21</v>
      </c>
      <c r="M46" s="168">
        <f t="shared" si="3"/>
        <v>0</v>
      </c>
      <c r="N46" s="161">
        <v>0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/>
      <c r="T46" s="162">
        <v>0</v>
      </c>
      <c r="U46" s="161">
        <f t="shared" si="6"/>
        <v>0</v>
      </c>
      <c r="V46" s="202" t="s">
        <v>309</v>
      </c>
      <c r="W46" s="203" t="s">
        <v>310</v>
      </c>
      <c r="X46" s="151"/>
      <c r="Y46" s="151"/>
      <c r="Z46" s="151"/>
      <c r="AA46" s="151"/>
      <c r="AB46" s="151"/>
      <c r="AC46" s="151"/>
      <c r="AD46" s="151"/>
      <c r="AE46" s="151" t="s">
        <v>107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22.5" outlineLevel="1" x14ac:dyDescent="0.2">
      <c r="A47" s="152">
        <v>37</v>
      </c>
      <c r="B47" s="159" t="s">
        <v>174</v>
      </c>
      <c r="C47" s="188" t="s">
        <v>175</v>
      </c>
      <c r="D47" s="161" t="s">
        <v>141</v>
      </c>
      <c r="E47" s="165">
        <v>29</v>
      </c>
      <c r="F47" s="167"/>
      <c r="G47" s="168">
        <f t="shared" si="0"/>
        <v>0</v>
      </c>
      <c r="H47" s="167"/>
      <c r="I47" s="168">
        <f t="shared" si="1"/>
        <v>0</v>
      </c>
      <c r="J47" s="167"/>
      <c r="K47" s="168">
        <f t="shared" si="2"/>
        <v>0</v>
      </c>
      <c r="L47" s="168">
        <v>21</v>
      </c>
      <c r="M47" s="168">
        <f t="shared" si="3"/>
        <v>0</v>
      </c>
      <c r="N47" s="161">
        <v>0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/>
      <c r="T47" s="162">
        <v>0</v>
      </c>
      <c r="U47" s="161">
        <f t="shared" si="6"/>
        <v>0</v>
      </c>
      <c r="V47" s="202" t="s">
        <v>309</v>
      </c>
      <c r="W47" s="202" t="s">
        <v>311</v>
      </c>
      <c r="X47" s="151"/>
      <c r="Y47" s="151"/>
      <c r="Z47" s="151"/>
      <c r="AA47" s="151"/>
      <c r="AB47" s="151"/>
      <c r="AC47" s="151"/>
      <c r="AD47" s="151"/>
      <c r="AE47" s="151" t="s">
        <v>107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2">
        <v>38</v>
      </c>
      <c r="B48" s="159" t="s">
        <v>176</v>
      </c>
      <c r="C48" s="188" t="s">
        <v>177</v>
      </c>
      <c r="D48" s="161" t="s">
        <v>138</v>
      </c>
      <c r="E48" s="165">
        <v>15</v>
      </c>
      <c r="F48" s="167"/>
      <c r="G48" s="168">
        <f t="shared" si="0"/>
        <v>0</v>
      </c>
      <c r="H48" s="167"/>
      <c r="I48" s="168">
        <f t="shared" si="1"/>
        <v>0</v>
      </c>
      <c r="J48" s="167"/>
      <c r="K48" s="168">
        <f t="shared" si="2"/>
        <v>0</v>
      </c>
      <c r="L48" s="168">
        <v>21</v>
      </c>
      <c r="M48" s="168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/>
      <c r="T48" s="162">
        <v>0.43467</v>
      </c>
      <c r="U48" s="161">
        <f t="shared" si="6"/>
        <v>6.52</v>
      </c>
      <c r="V48" s="202" t="s">
        <v>309</v>
      </c>
      <c r="W48" s="202" t="s">
        <v>311</v>
      </c>
      <c r="X48" s="151"/>
      <c r="Y48" s="151"/>
      <c r="Z48" s="151"/>
      <c r="AA48" s="151"/>
      <c r="AB48" s="151"/>
      <c r="AC48" s="151"/>
      <c r="AD48" s="151"/>
      <c r="AE48" s="151" t="s">
        <v>98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22.5" outlineLevel="1" x14ac:dyDescent="0.2">
      <c r="A49" s="152">
        <v>39</v>
      </c>
      <c r="B49" s="159" t="s">
        <v>178</v>
      </c>
      <c r="C49" s="188" t="s">
        <v>179</v>
      </c>
      <c r="D49" s="161" t="s">
        <v>141</v>
      </c>
      <c r="E49" s="165">
        <v>15</v>
      </c>
      <c r="F49" s="167"/>
      <c r="G49" s="168">
        <f t="shared" si="0"/>
        <v>0</v>
      </c>
      <c r="H49" s="167"/>
      <c r="I49" s="168">
        <f t="shared" si="1"/>
        <v>0</v>
      </c>
      <c r="J49" s="167"/>
      <c r="K49" s="168">
        <f t="shared" si="2"/>
        <v>0</v>
      </c>
      <c r="L49" s="168">
        <v>21</v>
      </c>
      <c r="M49" s="168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/>
      <c r="T49" s="162">
        <v>0</v>
      </c>
      <c r="U49" s="161">
        <f t="shared" si="6"/>
        <v>0</v>
      </c>
      <c r="V49" s="202" t="s">
        <v>309</v>
      </c>
      <c r="W49" s="203" t="s">
        <v>310</v>
      </c>
      <c r="X49" s="151"/>
      <c r="Y49" s="151"/>
      <c r="Z49" s="151"/>
      <c r="AA49" s="151"/>
      <c r="AB49" s="151"/>
      <c r="AC49" s="151"/>
      <c r="AD49" s="151"/>
      <c r="AE49" s="151" t="s">
        <v>107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>
        <v>40</v>
      </c>
      <c r="B50" s="159" t="s">
        <v>180</v>
      </c>
      <c r="C50" s="188" t="s">
        <v>181</v>
      </c>
      <c r="D50" s="161" t="s">
        <v>138</v>
      </c>
      <c r="E50" s="165">
        <v>9</v>
      </c>
      <c r="F50" s="167"/>
      <c r="G50" s="168">
        <f t="shared" si="0"/>
        <v>0</v>
      </c>
      <c r="H50" s="167"/>
      <c r="I50" s="168">
        <f t="shared" si="1"/>
        <v>0</v>
      </c>
      <c r="J50" s="167"/>
      <c r="K50" s="168">
        <f t="shared" si="2"/>
        <v>0</v>
      </c>
      <c r="L50" s="168">
        <v>21</v>
      </c>
      <c r="M50" s="168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/>
      <c r="T50" s="162">
        <v>0.61833000000000005</v>
      </c>
      <c r="U50" s="161">
        <f t="shared" si="6"/>
        <v>5.56</v>
      </c>
      <c r="V50" s="202" t="s">
        <v>309</v>
      </c>
      <c r="W50" s="202" t="s">
        <v>311</v>
      </c>
      <c r="X50" s="151"/>
      <c r="Y50" s="151"/>
      <c r="Z50" s="151"/>
      <c r="AA50" s="151"/>
      <c r="AB50" s="151"/>
      <c r="AC50" s="151"/>
      <c r="AD50" s="151"/>
      <c r="AE50" s="151" t="s">
        <v>98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2.5" outlineLevel="1" x14ac:dyDescent="0.2">
      <c r="A51" s="152">
        <v>41</v>
      </c>
      <c r="B51" s="159" t="s">
        <v>182</v>
      </c>
      <c r="C51" s="188" t="s">
        <v>183</v>
      </c>
      <c r="D51" s="161" t="s">
        <v>141</v>
      </c>
      <c r="E51" s="165">
        <v>6</v>
      </c>
      <c r="F51" s="167"/>
      <c r="G51" s="168">
        <f t="shared" si="0"/>
        <v>0</v>
      </c>
      <c r="H51" s="167"/>
      <c r="I51" s="168">
        <f t="shared" si="1"/>
        <v>0</v>
      </c>
      <c r="J51" s="167"/>
      <c r="K51" s="168">
        <f t="shared" si="2"/>
        <v>0</v>
      </c>
      <c r="L51" s="168">
        <v>21</v>
      </c>
      <c r="M51" s="168">
        <f t="shared" si="3"/>
        <v>0</v>
      </c>
      <c r="N51" s="161">
        <v>0</v>
      </c>
      <c r="O51" s="161">
        <f t="shared" si="4"/>
        <v>0</v>
      </c>
      <c r="P51" s="161">
        <v>0</v>
      </c>
      <c r="Q51" s="161">
        <f t="shared" si="5"/>
        <v>0</v>
      </c>
      <c r="R51" s="161"/>
      <c r="S51" s="161"/>
      <c r="T51" s="162">
        <v>0</v>
      </c>
      <c r="U51" s="161">
        <f t="shared" si="6"/>
        <v>0</v>
      </c>
      <c r="V51" s="202" t="s">
        <v>309</v>
      </c>
      <c r="W51" s="203" t="s">
        <v>310</v>
      </c>
      <c r="X51" s="151"/>
      <c r="Y51" s="151"/>
      <c r="Z51" s="151"/>
      <c r="AA51" s="151"/>
      <c r="AB51" s="151"/>
      <c r="AC51" s="151"/>
      <c r="AD51" s="151"/>
      <c r="AE51" s="151" t="s">
        <v>107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2.5" outlineLevel="1" x14ac:dyDescent="0.2">
      <c r="A52" s="152">
        <v>42</v>
      </c>
      <c r="B52" s="159" t="s">
        <v>184</v>
      </c>
      <c r="C52" s="188" t="s">
        <v>185</v>
      </c>
      <c r="D52" s="161" t="s">
        <v>141</v>
      </c>
      <c r="E52" s="165">
        <v>3</v>
      </c>
      <c r="F52" s="167"/>
      <c r="G52" s="168">
        <f t="shared" si="0"/>
        <v>0</v>
      </c>
      <c r="H52" s="167"/>
      <c r="I52" s="168">
        <f t="shared" si="1"/>
        <v>0</v>
      </c>
      <c r="J52" s="167"/>
      <c r="K52" s="168">
        <f t="shared" si="2"/>
        <v>0</v>
      </c>
      <c r="L52" s="168">
        <v>21</v>
      </c>
      <c r="M52" s="168">
        <f t="shared" si="3"/>
        <v>0</v>
      </c>
      <c r="N52" s="161">
        <v>0</v>
      </c>
      <c r="O52" s="161">
        <f t="shared" si="4"/>
        <v>0</v>
      </c>
      <c r="P52" s="161">
        <v>0</v>
      </c>
      <c r="Q52" s="161">
        <f t="shared" si="5"/>
        <v>0</v>
      </c>
      <c r="R52" s="161"/>
      <c r="S52" s="161"/>
      <c r="T52" s="162">
        <v>0</v>
      </c>
      <c r="U52" s="161">
        <f t="shared" si="6"/>
        <v>0</v>
      </c>
      <c r="V52" s="202" t="s">
        <v>309</v>
      </c>
      <c r="W52" s="202" t="s">
        <v>311</v>
      </c>
      <c r="X52" s="151"/>
      <c r="Y52" s="151"/>
      <c r="Z52" s="151"/>
      <c r="AA52" s="151"/>
      <c r="AB52" s="151"/>
      <c r="AC52" s="151"/>
      <c r="AD52" s="151"/>
      <c r="AE52" s="151" t="s">
        <v>107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2">
        <v>43</v>
      </c>
      <c r="B53" s="159" t="s">
        <v>186</v>
      </c>
      <c r="C53" s="188" t="s">
        <v>187</v>
      </c>
      <c r="D53" s="161" t="s">
        <v>138</v>
      </c>
      <c r="E53" s="165">
        <v>3</v>
      </c>
      <c r="F53" s="167"/>
      <c r="G53" s="168">
        <f t="shared" si="0"/>
        <v>0</v>
      </c>
      <c r="H53" s="167"/>
      <c r="I53" s="168">
        <f t="shared" si="1"/>
        <v>0</v>
      </c>
      <c r="J53" s="167"/>
      <c r="K53" s="168">
        <f t="shared" si="2"/>
        <v>0</v>
      </c>
      <c r="L53" s="168">
        <v>21</v>
      </c>
      <c r="M53" s="168">
        <f t="shared" si="3"/>
        <v>0</v>
      </c>
      <c r="N53" s="161">
        <v>0</v>
      </c>
      <c r="O53" s="161">
        <f t="shared" si="4"/>
        <v>0</v>
      </c>
      <c r="P53" s="161">
        <v>0</v>
      </c>
      <c r="Q53" s="161">
        <f t="shared" si="5"/>
        <v>0</v>
      </c>
      <c r="R53" s="161"/>
      <c r="S53" s="161"/>
      <c r="T53" s="162">
        <v>0.34782999999999997</v>
      </c>
      <c r="U53" s="161">
        <f t="shared" si="6"/>
        <v>1.04</v>
      </c>
      <c r="V53" s="202" t="s">
        <v>309</v>
      </c>
      <c r="W53" s="202" t="s">
        <v>311</v>
      </c>
      <c r="X53" s="151"/>
      <c r="Y53" s="151"/>
      <c r="Z53" s="151"/>
      <c r="AA53" s="151"/>
      <c r="AB53" s="151"/>
      <c r="AC53" s="151"/>
      <c r="AD53" s="151"/>
      <c r="AE53" s="151" t="s">
        <v>98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1" x14ac:dyDescent="0.2">
      <c r="A54" s="152">
        <v>44</v>
      </c>
      <c r="B54" s="159" t="s">
        <v>188</v>
      </c>
      <c r="C54" s="188" t="s">
        <v>189</v>
      </c>
      <c r="D54" s="161" t="s">
        <v>141</v>
      </c>
      <c r="E54" s="165">
        <v>2</v>
      </c>
      <c r="F54" s="167"/>
      <c r="G54" s="168">
        <f t="shared" si="0"/>
        <v>0</v>
      </c>
      <c r="H54" s="167"/>
      <c r="I54" s="168">
        <f t="shared" si="1"/>
        <v>0</v>
      </c>
      <c r="J54" s="167"/>
      <c r="K54" s="168">
        <f t="shared" si="2"/>
        <v>0</v>
      </c>
      <c r="L54" s="168">
        <v>21</v>
      </c>
      <c r="M54" s="168">
        <f t="shared" si="3"/>
        <v>0</v>
      </c>
      <c r="N54" s="161">
        <v>0</v>
      </c>
      <c r="O54" s="161">
        <f t="shared" si="4"/>
        <v>0</v>
      </c>
      <c r="P54" s="161">
        <v>0</v>
      </c>
      <c r="Q54" s="161">
        <f t="shared" si="5"/>
        <v>0</v>
      </c>
      <c r="R54" s="161"/>
      <c r="S54" s="161"/>
      <c r="T54" s="162">
        <v>0</v>
      </c>
      <c r="U54" s="161">
        <f t="shared" si="6"/>
        <v>0</v>
      </c>
      <c r="V54" s="202" t="s">
        <v>309</v>
      </c>
      <c r="W54" s="203" t="s">
        <v>310</v>
      </c>
      <c r="X54" s="151"/>
      <c r="Y54" s="151"/>
      <c r="Z54" s="151"/>
      <c r="AA54" s="151"/>
      <c r="AB54" s="151"/>
      <c r="AC54" s="151"/>
      <c r="AD54" s="151"/>
      <c r="AE54" s="151" t="s">
        <v>107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2"/>
      <c r="B55" s="159"/>
      <c r="C55" s="283" t="s">
        <v>190</v>
      </c>
      <c r="D55" s="284"/>
      <c r="E55" s="285"/>
      <c r="F55" s="286"/>
      <c r="G55" s="287"/>
      <c r="H55" s="168"/>
      <c r="I55" s="168"/>
      <c r="J55" s="168"/>
      <c r="K55" s="168"/>
      <c r="L55" s="168"/>
      <c r="M55" s="168"/>
      <c r="N55" s="161"/>
      <c r="O55" s="161"/>
      <c r="P55" s="161"/>
      <c r="Q55" s="161"/>
      <c r="R55" s="161"/>
      <c r="S55" s="161"/>
      <c r="T55" s="162"/>
      <c r="U55" s="161"/>
      <c r="V55" s="202" t="s">
        <v>309</v>
      </c>
      <c r="W55" s="202" t="s">
        <v>311</v>
      </c>
      <c r="X55" s="151"/>
      <c r="Y55" s="151"/>
      <c r="Z55" s="151"/>
      <c r="AA55" s="151"/>
      <c r="AB55" s="151"/>
      <c r="AC55" s="151"/>
      <c r="AD55" s="151"/>
      <c r="AE55" s="151" t="s">
        <v>100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4" t="str">
        <f>C55</f>
        <v>Připojený na ovl.vstup řídící jednotky EKV - odchodové tlačítko</v>
      </c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2">
        <v>45</v>
      </c>
      <c r="B56" s="159" t="s">
        <v>191</v>
      </c>
      <c r="C56" s="188" t="s">
        <v>192</v>
      </c>
      <c r="D56" s="161" t="s">
        <v>141</v>
      </c>
      <c r="E56" s="165">
        <v>1</v>
      </c>
      <c r="F56" s="167"/>
      <c r="G56" s="168">
        <f>ROUND(E56*F56,2)</f>
        <v>0</v>
      </c>
      <c r="H56" s="167"/>
      <c r="I56" s="168">
        <f>ROUND(E56*H56,2)</f>
        <v>0</v>
      </c>
      <c r="J56" s="167"/>
      <c r="K56" s="168">
        <f>ROUND(E56*J56,2)</f>
        <v>0</v>
      </c>
      <c r="L56" s="168">
        <v>21</v>
      </c>
      <c r="M56" s="168">
        <f>G56*(1+L56/100)</f>
        <v>0</v>
      </c>
      <c r="N56" s="161">
        <v>0</v>
      </c>
      <c r="O56" s="161">
        <f>ROUND(E56*N56,5)</f>
        <v>0</v>
      </c>
      <c r="P56" s="161">
        <v>0</v>
      </c>
      <c r="Q56" s="161">
        <f>ROUND(E56*P56,5)</f>
        <v>0</v>
      </c>
      <c r="R56" s="161"/>
      <c r="S56" s="161"/>
      <c r="T56" s="162">
        <v>0</v>
      </c>
      <c r="U56" s="161">
        <f>ROUND(E56*T56,2)</f>
        <v>0</v>
      </c>
      <c r="V56" s="204"/>
      <c r="W56" s="205"/>
      <c r="X56" s="151"/>
      <c r="Y56" s="151"/>
      <c r="Z56" s="151"/>
      <c r="AA56" s="151"/>
      <c r="AB56" s="151"/>
      <c r="AC56" s="151"/>
      <c r="AD56" s="151"/>
      <c r="AE56" s="151" t="s">
        <v>107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2"/>
      <c r="B57" s="159"/>
      <c r="C57" s="283" t="s">
        <v>193</v>
      </c>
      <c r="D57" s="284"/>
      <c r="E57" s="285"/>
      <c r="F57" s="286"/>
      <c r="G57" s="287"/>
      <c r="H57" s="168"/>
      <c r="I57" s="168"/>
      <c r="J57" s="168"/>
      <c r="K57" s="168"/>
      <c r="L57" s="168"/>
      <c r="M57" s="168"/>
      <c r="N57" s="161"/>
      <c r="O57" s="161"/>
      <c r="P57" s="161"/>
      <c r="Q57" s="161"/>
      <c r="R57" s="161"/>
      <c r="S57" s="161"/>
      <c r="T57" s="162"/>
      <c r="U57" s="161"/>
      <c r="V57" s="202" t="s">
        <v>309</v>
      </c>
      <c r="W57" s="202" t="s">
        <v>311</v>
      </c>
      <c r="X57" s="151"/>
      <c r="Y57" s="151"/>
      <c r="Z57" s="151"/>
      <c r="AA57" s="151"/>
      <c r="AB57" s="151"/>
      <c r="AC57" s="151"/>
      <c r="AD57" s="151"/>
      <c r="AE57" s="151" t="s">
        <v>100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4" t="str">
        <f>C57</f>
        <v>Připojený na ovl.vstup řídících jednotek EKV - odchodové tlačítko</v>
      </c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2">
        <v>46</v>
      </c>
      <c r="B58" s="159" t="s">
        <v>194</v>
      </c>
      <c r="C58" s="188" t="s">
        <v>195</v>
      </c>
      <c r="D58" s="161" t="s">
        <v>138</v>
      </c>
      <c r="E58" s="165">
        <v>2</v>
      </c>
      <c r="F58" s="167"/>
      <c r="G58" s="168">
        <f t="shared" ref="G58:G86" si="7">ROUND(E58*F58,2)</f>
        <v>0</v>
      </c>
      <c r="H58" s="167"/>
      <c r="I58" s="168">
        <f t="shared" ref="I58:I86" si="8">ROUND(E58*H58,2)</f>
        <v>0</v>
      </c>
      <c r="J58" s="167"/>
      <c r="K58" s="168">
        <f t="shared" ref="K58:K86" si="9">ROUND(E58*J58,2)</f>
        <v>0</v>
      </c>
      <c r="L58" s="168">
        <v>21</v>
      </c>
      <c r="M58" s="168">
        <f t="shared" ref="M58:M86" si="10">G58*(1+L58/100)</f>
        <v>0</v>
      </c>
      <c r="N58" s="161">
        <v>0</v>
      </c>
      <c r="O58" s="161">
        <f t="shared" ref="O58:O86" si="11">ROUND(E58*N58,5)</f>
        <v>0</v>
      </c>
      <c r="P58" s="161">
        <v>0</v>
      </c>
      <c r="Q58" s="161">
        <f t="shared" ref="Q58:Q86" si="12">ROUND(E58*P58,5)</f>
        <v>0</v>
      </c>
      <c r="R58" s="161"/>
      <c r="S58" s="161"/>
      <c r="T58" s="162">
        <v>0.46367000000000003</v>
      </c>
      <c r="U58" s="161">
        <f t="shared" ref="U58:U86" si="13">ROUND(E58*T58,2)</f>
        <v>0.93</v>
      </c>
      <c r="V58" s="204"/>
      <c r="W58" s="205"/>
      <c r="X58" s="151"/>
      <c r="Y58" s="151"/>
      <c r="Z58" s="151"/>
      <c r="AA58" s="151"/>
      <c r="AB58" s="151"/>
      <c r="AC58" s="151"/>
      <c r="AD58" s="151"/>
      <c r="AE58" s="151" t="s">
        <v>98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ht="22.5" outlineLevel="1" x14ac:dyDescent="0.2">
      <c r="A59" s="152">
        <v>47</v>
      </c>
      <c r="B59" s="159" t="s">
        <v>196</v>
      </c>
      <c r="C59" s="188" t="s">
        <v>197</v>
      </c>
      <c r="D59" s="161" t="s">
        <v>141</v>
      </c>
      <c r="E59" s="165">
        <v>1</v>
      </c>
      <c r="F59" s="167"/>
      <c r="G59" s="168">
        <f t="shared" si="7"/>
        <v>0</v>
      </c>
      <c r="H59" s="167"/>
      <c r="I59" s="168">
        <f t="shared" si="8"/>
        <v>0</v>
      </c>
      <c r="J59" s="167"/>
      <c r="K59" s="168">
        <f t="shared" si="9"/>
        <v>0</v>
      </c>
      <c r="L59" s="168">
        <v>21</v>
      </c>
      <c r="M59" s="168">
        <f t="shared" si="10"/>
        <v>0</v>
      </c>
      <c r="N59" s="161">
        <v>0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/>
      <c r="T59" s="162">
        <v>0</v>
      </c>
      <c r="U59" s="161">
        <f t="shared" si="13"/>
        <v>0</v>
      </c>
      <c r="V59" s="202" t="s">
        <v>309</v>
      </c>
      <c r="W59" s="203" t="s">
        <v>310</v>
      </c>
      <c r="X59" s="151"/>
      <c r="Y59" s="151"/>
      <c r="Z59" s="151"/>
      <c r="AA59" s="151"/>
      <c r="AB59" s="151"/>
      <c r="AC59" s="151"/>
      <c r="AD59" s="151"/>
      <c r="AE59" s="151" t="s">
        <v>107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22.5" outlineLevel="1" x14ac:dyDescent="0.2">
      <c r="A60" s="152">
        <v>48</v>
      </c>
      <c r="B60" s="159" t="s">
        <v>198</v>
      </c>
      <c r="C60" s="188" t="s">
        <v>199</v>
      </c>
      <c r="D60" s="161" t="s">
        <v>141</v>
      </c>
      <c r="E60" s="165">
        <v>1</v>
      </c>
      <c r="F60" s="167"/>
      <c r="G60" s="168">
        <f t="shared" si="7"/>
        <v>0</v>
      </c>
      <c r="H60" s="167"/>
      <c r="I60" s="168">
        <f t="shared" si="8"/>
        <v>0</v>
      </c>
      <c r="J60" s="167"/>
      <c r="K60" s="168">
        <f t="shared" si="9"/>
        <v>0</v>
      </c>
      <c r="L60" s="168">
        <v>21</v>
      </c>
      <c r="M60" s="168">
        <f t="shared" si="10"/>
        <v>0</v>
      </c>
      <c r="N60" s="161">
        <v>0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/>
      <c r="T60" s="162">
        <v>0</v>
      </c>
      <c r="U60" s="161">
        <f t="shared" si="13"/>
        <v>0</v>
      </c>
      <c r="V60" s="202" t="s">
        <v>309</v>
      </c>
      <c r="W60" s="202" t="s">
        <v>311</v>
      </c>
      <c r="X60" s="151"/>
      <c r="Y60" s="151"/>
      <c r="Z60" s="151"/>
      <c r="AA60" s="151"/>
      <c r="AB60" s="151"/>
      <c r="AC60" s="151"/>
      <c r="AD60" s="151"/>
      <c r="AE60" s="151" t="s">
        <v>107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2">
        <v>49</v>
      </c>
      <c r="B61" s="159" t="s">
        <v>200</v>
      </c>
      <c r="C61" s="188" t="s">
        <v>201</v>
      </c>
      <c r="D61" s="161" t="s">
        <v>138</v>
      </c>
      <c r="E61" s="165">
        <v>1</v>
      </c>
      <c r="F61" s="167"/>
      <c r="G61" s="168">
        <f t="shared" si="7"/>
        <v>0</v>
      </c>
      <c r="H61" s="167"/>
      <c r="I61" s="168">
        <f t="shared" si="8"/>
        <v>0</v>
      </c>
      <c r="J61" s="167"/>
      <c r="K61" s="168">
        <f t="shared" si="9"/>
        <v>0</v>
      </c>
      <c r="L61" s="168">
        <v>21</v>
      </c>
      <c r="M61" s="168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/>
      <c r="T61" s="162">
        <v>3.4754999999999998</v>
      </c>
      <c r="U61" s="161">
        <f t="shared" si="13"/>
        <v>3.48</v>
      </c>
      <c r="V61" s="202" t="s">
        <v>309</v>
      </c>
      <c r="W61" s="202" t="s">
        <v>311</v>
      </c>
      <c r="X61" s="151"/>
      <c r="Y61" s="151"/>
      <c r="Z61" s="151"/>
      <c r="AA61" s="151"/>
      <c r="AB61" s="151"/>
      <c r="AC61" s="151"/>
      <c r="AD61" s="151"/>
      <c r="AE61" s="151" t="s">
        <v>98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ht="22.5" outlineLevel="1" x14ac:dyDescent="0.2">
      <c r="A62" s="152">
        <v>50</v>
      </c>
      <c r="B62" s="159" t="s">
        <v>202</v>
      </c>
      <c r="C62" s="188" t="s">
        <v>203</v>
      </c>
      <c r="D62" s="161" t="s">
        <v>141</v>
      </c>
      <c r="E62" s="165">
        <v>1</v>
      </c>
      <c r="F62" s="167"/>
      <c r="G62" s="168">
        <f t="shared" si="7"/>
        <v>0</v>
      </c>
      <c r="H62" s="167"/>
      <c r="I62" s="168">
        <f t="shared" si="8"/>
        <v>0</v>
      </c>
      <c r="J62" s="167"/>
      <c r="K62" s="168">
        <f t="shared" si="9"/>
        <v>0</v>
      </c>
      <c r="L62" s="168">
        <v>21</v>
      </c>
      <c r="M62" s="168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/>
      <c r="T62" s="162">
        <v>0</v>
      </c>
      <c r="U62" s="161">
        <f t="shared" si="13"/>
        <v>0</v>
      </c>
      <c r="V62" s="202" t="s">
        <v>309</v>
      </c>
      <c r="W62" s="203" t="s">
        <v>310</v>
      </c>
      <c r="X62" s="151"/>
      <c r="Y62" s="151"/>
      <c r="Z62" s="151"/>
      <c r="AA62" s="151"/>
      <c r="AB62" s="151"/>
      <c r="AC62" s="151"/>
      <c r="AD62" s="151"/>
      <c r="AE62" s="151" t="s">
        <v>107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2">
        <v>51</v>
      </c>
      <c r="B63" s="159" t="s">
        <v>204</v>
      </c>
      <c r="C63" s="188" t="s">
        <v>205</v>
      </c>
      <c r="D63" s="161" t="s">
        <v>138</v>
      </c>
      <c r="E63" s="165">
        <v>1</v>
      </c>
      <c r="F63" s="167"/>
      <c r="G63" s="168">
        <f t="shared" si="7"/>
        <v>0</v>
      </c>
      <c r="H63" s="167"/>
      <c r="I63" s="168">
        <f t="shared" si="8"/>
        <v>0</v>
      </c>
      <c r="J63" s="167"/>
      <c r="K63" s="168">
        <f t="shared" si="9"/>
        <v>0</v>
      </c>
      <c r="L63" s="168">
        <v>21</v>
      </c>
      <c r="M63" s="168">
        <f t="shared" si="10"/>
        <v>0</v>
      </c>
      <c r="N63" s="161">
        <v>0</v>
      </c>
      <c r="O63" s="161">
        <f t="shared" si="11"/>
        <v>0</v>
      </c>
      <c r="P63" s="161">
        <v>0</v>
      </c>
      <c r="Q63" s="161">
        <f t="shared" si="12"/>
        <v>0</v>
      </c>
      <c r="R63" s="161"/>
      <c r="S63" s="161"/>
      <c r="T63" s="162">
        <v>0.46300000000000002</v>
      </c>
      <c r="U63" s="161">
        <f t="shared" si="13"/>
        <v>0.46</v>
      </c>
      <c r="V63" s="202" t="s">
        <v>309</v>
      </c>
      <c r="W63" s="202" t="s">
        <v>311</v>
      </c>
      <c r="X63" s="151"/>
      <c r="Y63" s="151"/>
      <c r="Z63" s="151"/>
      <c r="AA63" s="151"/>
      <c r="AB63" s="151"/>
      <c r="AC63" s="151"/>
      <c r="AD63" s="151"/>
      <c r="AE63" s="151" t="s">
        <v>98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ht="22.5" outlineLevel="1" x14ac:dyDescent="0.2">
      <c r="A64" s="152">
        <v>52</v>
      </c>
      <c r="B64" s="159" t="s">
        <v>206</v>
      </c>
      <c r="C64" s="188" t="s">
        <v>207</v>
      </c>
      <c r="D64" s="161" t="s">
        <v>141</v>
      </c>
      <c r="E64" s="165">
        <v>1</v>
      </c>
      <c r="F64" s="167"/>
      <c r="G64" s="168">
        <f t="shared" si="7"/>
        <v>0</v>
      </c>
      <c r="H64" s="167"/>
      <c r="I64" s="168">
        <f t="shared" si="8"/>
        <v>0</v>
      </c>
      <c r="J64" s="167"/>
      <c r="K64" s="168">
        <f t="shared" si="9"/>
        <v>0</v>
      </c>
      <c r="L64" s="168">
        <v>21</v>
      </c>
      <c r="M64" s="168">
        <f t="shared" si="10"/>
        <v>0</v>
      </c>
      <c r="N64" s="161">
        <v>0</v>
      </c>
      <c r="O64" s="161">
        <f t="shared" si="11"/>
        <v>0</v>
      </c>
      <c r="P64" s="161">
        <v>0</v>
      </c>
      <c r="Q64" s="161">
        <f t="shared" si="12"/>
        <v>0</v>
      </c>
      <c r="R64" s="161"/>
      <c r="S64" s="161"/>
      <c r="T64" s="162">
        <v>0</v>
      </c>
      <c r="U64" s="161">
        <f t="shared" si="13"/>
        <v>0</v>
      </c>
      <c r="V64" s="202" t="s">
        <v>309</v>
      </c>
      <c r="W64" s="203" t="s">
        <v>310</v>
      </c>
      <c r="X64" s="151"/>
      <c r="Y64" s="151"/>
      <c r="Z64" s="151"/>
      <c r="AA64" s="151"/>
      <c r="AB64" s="151"/>
      <c r="AC64" s="151"/>
      <c r="AD64" s="151"/>
      <c r="AE64" s="151" t="s">
        <v>107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2">
        <v>53</v>
      </c>
      <c r="B65" s="159" t="s">
        <v>208</v>
      </c>
      <c r="C65" s="188" t="s">
        <v>209</v>
      </c>
      <c r="D65" s="161" t="s">
        <v>138</v>
      </c>
      <c r="E65" s="165">
        <v>1</v>
      </c>
      <c r="F65" s="167"/>
      <c r="G65" s="168">
        <f t="shared" si="7"/>
        <v>0</v>
      </c>
      <c r="H65" s="167"/>
      <c r="I65" s="168">
        <f t="shared" si="8"/>
        <v>0</v>
      </c>
      <c r="J65" s="167"/>
      <c r="K65" s="168">
        <f t="shared" si="9"/>
        <v>0</v>
      </c>
      <c r="L65" s="168">
        <v>21</v>
      </c>
      <c r="M65" s="168">
        <f t="shared" si="10"/>
        <v>0</v>
      </c>
      <c r="N65" s="161">
        <v>0</v>
      </c>
      <c r="O65" s="161">
        <f t="shared" si="11"/>
        <v>0</v>
      </c>
      <c r="P65" s="161">
        <v>0</v>
      </c>
      <c r="Q65" s="161">
        <f t="shared" si="12"/>
        <v>0</v>
      </c>
      <c r="R65" s="161"/>
      <c r="S65" s="161"/>
      <c r="T65" s="162">
        <v>3.4754999999999998</v>
      </c>
      <c r="U65" s="161">
        <f t="shared" si="13"/>
        <v>3.48</v>
      </c>
      <c r="V65" s="202" t="s">
        <v>309</v>
      </c>
      <c r="W65" s="202" t="s">
        <v>311</v>
      </c>
      <c r="X65" s="151"/>
      <c r="Y65" s="151"/>
      <c r="Z65" s="151"/>
      <c r="AA65" s="151"/>
      <c r="AB65" s="151"/>
      <c r="AC65" s="151"/>
      <c r="AD65" s="151"/>
      <c r="AE65" s="151" t="s">
        <v>98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ht="22.5" outlineLevel="1" x14ac:dyDescent="0.2">
      <c r="A66" s="152">
        <v>54</v>
      </c>
      <c r="B66" s="159" t="s">
        <v>210</v>
      </c>
      <c r="C66" s="188" t="s">
        <v>211</v>
      </c>
      <c r="D66" s="161" t="s">
        <v>141</v>
      </c>
      <c r="E66" s="165">
        <v>1</v>
      </c>
      <c r="F66" s="167"/>
      <c r="G66" s="168">
        <f t="shared" si="7"/>
        <v>0</v>
      </c>
      <c r="H66" s="167"/>
      <c r="I66" s="168">
        <f t="shared" si="8"/>
        <v>0</v>
      </c>
      <c r="J66" s="167"/>
      <c r="K66" s="168">
        <f t="shared" si="9"/>
        <v>0</v>
      </c>
      <c r="L66" s="168">
        <v>21</v>
      </c>
      <c r="M66" s="168">
        <f t="shared" si="10"/>
        <v>0</v>
      </c>
      <c r="N66" s="161">
        <v>0</v>
      </c>
      <c r="O66" s="161">
        <f t="shared" si="11"/>
        <v>0</v>
      </c>
      <c r="P66" s="161">
        <v>0</v>
      </c>
      <c r="Q66" s="161">
        <f t="shared" si="12"/>
        <v>0</v>
      </c>
      <c r="R66" s="161"/>
      <c r="S66" s="161"/>
      <c r="T66" s="162">
        <v>0</v>
      </c>
      <c r="U66" s="161">
        <f t="shared" si="13"/>
        <v>0</v>
      </c>
      <c r="V66" s="202" t="s">
        <v>309</v>
      </c>
      <c r="W66" s="202" t="s">
        <v>311</v>
      </c>
      <c r="X66" s="151"/>
      <c r="Y66" s="151"/>
      <c r="Z66" s="151"/>
      <c r="AA66" s="151"/>
      <c r="AB66" s="151"/>
      <c r="AC66" s="151"/>
      <c r="AD66" s="151"/>
      <c r="AE66" s="151" t="s">
        <v>107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2">
        <v>55</v>
      </c>
      <c r="B67" s="159" t="s">
        <v>212</v>
      </c>
      <c r="C67" s="188" t="s">
        <v>213</v>
      </c>
      <c r="D67" s="161" t="s">
        <v>141</v>
      </c>
      <c r="E67" s="165">
        <v>1</v>
      </c>
      <c r="F67" s="167"/>
      <c r="G67" s="168">
        <f t="shared" si="7"/>
        <v>0</v>
      </c>
      <c r="H67" s="167"/>
      <c r="I67" s="168">
        <f t="shared" si="8"/>
        <v>0</v>
      </c>
      <c r="J67" s="167"/>
      <c r="K67" s="168">
        <f t="shared" si="9"/>
        <v>0</v>
      </c>
      <c r="L67" s="168">
        <v>21</v>
      </c>
      <c r="M67" s="168">
        <f t="shared" si="10"/>
        <v>0</v>
      </c>
      <c r="N67" s="161">
        <v>0</v>
      </c>
      <c r="O67" s="161">
        <f t="shared" si="11"/>
        <v>0</v>
      </c>
      <c r="P67" s="161">
        <v>0</v>
      </c>
      <c r="Q67" s="161">
        <f t="shared" si="12"/>
        <v>0</v>
      </c>
      <c r="R67" s="161"/>
      <c r="S67" s="161"/>
      <c r="T67" s="162">
        <v>0</v>
      </c>
      <c r="U67" s="161">
        <f t="shared" si="13"/>
        <v>0</v>
      </c>
      <c r="V67" s="202" t="s">
        <v>309</v>
      </c>
      <c r="W67" s="202" t="s">
        <v>311</v>
      </c>
      <c r="X67" s="151"/>
      <c r="Y67" s="151"/>
      <c r="Z67" s="151"/>
      <c r="AA67" s="151"/>
      <c r="AB67" s="151"/>
      <c r="AC67" s="151"/>
      <c r="AD67" s="151"/>
      <c r="AE67" s="151" t="s">
        <v>107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2">
        <v>56</v>
      </c>
      <c r="B68" s="159" t="s">
        <v>144</v>
      </c>
      <c r="C68" s="188" t="s">
        <v>145</v>
      </c>
      <c r="D68" s="161" t="s">
        <v>141</v>
      </c>
      <c r="E68" s="165">
        <v>1</v>
      </c>
      <c r="F68" s="167"/>
      <c r="G68" s="168">
        <f t="shared" si="7"/>
        <v>0</v>
      </c>
      <c r="H68" s="167"/>
      <c r="I68" s="168">
        <f t="shared" si="8"/>
        <v>0</v>
      </c>
      <c r="J68" s="167"/>
      <c r="K68" s="168">
        <f t="shared" si="9"/>
        <v>0</v>
      </c>
      <c r="L68" s="168">
        <v>21</v>
      </c>
      <c r="M68" s="168">
        <f t="shared" si="10"/>
        <v>0</v>
      </c>
      <c r="N68" s="161">
        <v>0</v>
      </c>
      <c r="O68" s="161">
        <f t="shared" si="11"/>
        <v>0</v>
      </c>
      <c r="P68" s="161">
        <v>0</v>
      </c>
      <c r="Q68" s="161">
        <f t="shared" si="12"/>
        <v>0</v>
      </c>
      <c r="R68" s="161"/>
      <c r="S68" s="161"/>
      <c r="T68" s="162">
        <v>0</v>
      </c>
      <c r="U68" s="161">
        <f t="shared" si="13"/>
        <v>0</v>
      </c>
      <c r="V68" s="202" t="s">
        <v>309</v>
      </c>
      <c r="W68" s="202" t="s">
        <v>311</v>
      </c>
      <c r="X68" s="151"/>
      <c r="Y68" s="151"/>
      <c r="Z68" s="151"/>
      <c r="AA68" s="151"/>
      <c r="AB68" s="151"/>
      <c r="AC68" s="151"/>
      <c r="AD68" s="151"/>
      <c r="AE68" s="151" t="s">
        <v>107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ht="22.5" outlineLevel="1" x14ac:dyDescent="0.2">
      <c r="A69" s="152">
        <v>57</v>
      </c>
      <c r="B69" s="159" t="s">
        <v>148</v>
      </c>
      <c r="C69" s="188" t="s">
        <v>149</v>
      </c>
      <c r="D69" s="161" t="s">
        <v>141</v>
      </c>
      <c r="E69" s="165">
        <v>1</v>
      </c>
      <c r="F69" s="167"/>
      <c r="G69" s="168">
        <f t="shared" si="7"/>
        <v>0</v>
      </c>
      <c r="H69" s="167"/>
      <c r="I69" s="168">
        <f t="shared" si="8"/>
        <v>0</v>
      </c>
      <c r="J69" s="167"/>
      <c r="K69" s="168">
        <f t="shared" si="9"/>
        <v>0</v>
      </c>
      <c r="L69" s="168">
        <v>21</v>
      </c>
      <c r="M69" s="168">
        <f t="shared" si="10"/>
        <v>0</v>
      </c>
      <c r="N69" s="161">
        <v>0</v>
      </c>
      <c r="O69" s="161">
        <f t="shared" si="11"/>
        <v>0</v>
      </c>
      <c r="P69" s="161">
        <v>0</v>
      </c>
      <c r="Q69" s="161">
        <f t="shared" si="12"/>
        <v>0</v>
      </c>
      <c r="R69" s="161"/>
      <c r="S69" s="161"/>
      <c r="T69" s="162">
        <v>0</v>
      </c>
      <c r="U69" s="161">
        <f t="shared" si="13"/>
        <v>0</v>
      </c>
      <c r="V69" s="202" t="s">
        <v>309</v>
      </c>
      <c r="W69" s="202" t="s">
        <v>311</v>
      </c>
      <c r="X69" s="151"/>
      <c r="Y69" s="151"/>
      <c r="Z69" s="151"/>
      <c r="AA69" s="151"/>
      <c r="AB69" s="151"/>
      <c r="AC69" s="151"/>
      <c r="AD69" s="151"/>
      <c r="AE69" s="151" t="s">
        <v>107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2">
        <v>58</v>
      </c>
      <c r="B70" s="159" t="s">
        <v>214</v>
      </c>
      <c r="C70" s="188" t="s">
        <v>215</v>
      </c>
      <c r="D70" s="161" t="s">
        <v>138</v>
      </c>
      <c r="E70" s="165">
        <v>8</v>
      </c>
      <c r="F70" s="167"/>
      <c r="G70" s="168">
        <f t="shared" si="7"/>
        <v>0</v>
      </c>
      <c r="H70" s="167"/>
      <c r="I70" s="168">
        <f t="shared" si="8"/>
        <v>0</v>
      </c>
      <c r="J70" s="167"/>
      <c r="K70" s="168">
        <f t="shared" si="9"/>
        <v>0</v>
      </c>
      <c r="L70" s="168">
        <v>21</v>
      </c>
      <c r="M70" s="168">
        <f t="shared" si="10"/>
        <v>0</v>
      </c>
      <c r="N70" s="161">
        <v>0</v>
      </c>
      <c r="O70" s="161">
        <f t="shared" si="11"/>
        <v>0</v>
      </c>
      <c r="P70" s="161">
        <v>0</v>
      </c>
      <c r="Q70" s="161">
        <f t="shared" si="12"/>
        <v>0</v>
      </c>
      <c r="R70" s="161"/>
      <c r="S70" s="161"/>
      <c r="T70" s="162">
        <v>0.43332999999999999</v>
      </c>
      <c r="U70" s="161">
        <f t="shared" si="13"/>
        <v>3.47</v>
      </c>
      <c r="V70" s="202" t="s">
        <v>309</v>
      </c>
      <c r="W70" s="202" t="s">
        <v>311</v>
      </c>
      <c r="X70" s="151"/>
      <c r="Y70" s="151"/>
      <c r="Z70" s="151"/>
      <c r="AA70" s="151"/>
      <c r="AB70" s="151"/>
      <c r="AC70" s="151"/>
      <c r="AD70" s="151"/>
      <c r="AE70" s="151" t="s">
        <v>98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ht="22.5" outlineLevel="1" x14ac:dyDescent="0.2">
      <c r="A71" s="152">
        <v>59</v>
      </c>
      <c r="B71" s="159" t="s">
        <v>216</v>
      </c>
      <c r="C71" s="188" t="s">
        <v>217</v>
      </c>
      <c r="D71" s="161" t="s">
        <v>141</v>
      </c>
      <c r="E71" s="165">
        <v>4</v>
      </c>
      <c r="F71" s="167"/>
      <c r="G71" s="168">
        <f t="shared" si="7"/>
        <v>0</v>
      </c>
      <c r="H71" s="167"/>
      <c r="I71" s="168">
        <f t="shared" si="8"/>
        <v>0</v>
      </c>
      <c r="J71" s="167"/>
      <c r="K71" s="168">
        <f t="shared" si="9"/>
        <v>0</v>
      </c>
      <c r="L71" s="168">
        <v>21</v>
      </c>
      <c r="M71" s="168">
        <f t="shared" si="10"/>
        <v>0</v>
      </c>
      <c r="N71" s="161">
        <v>0</v>
      </c>
      <c r="O71" s="161">
        <f t="shared" si="11"/>
        <v>0</v>
      </c>
      <c r="P71" s="161">
        <v>0</v>
      </c>
      <c r="Q71" s="161">
        <f t="shared" si="12"/>
        <v>0</v>
      </c>
      <c r="R71" s="161"/>
      <c r="S71" s="161"/>
      <c r="T71" s="162">
        <v>0</v>
      </c>
      <c r="U71" s="161">
        <f t="shared" si="13"/>
        <v>0</v>
      </c>
      <c r="V71" s="202" t="s">
        <v>309</v>
      </c>
      <c r="W71" s="203" t="s">
        <v>310</v>
      </c>
      <c r="X71" s="151"/>
      <c r="Y71" s="151"/>
      <c r="Z71" s="151"/>
      <c r="AA71" s="151"/>
      <c r="AB71" s="151"/>
      <c r="AC71" s="151"/>
      <c r="AD71" s="151"/>
      <c r="AE71" s="151" t="s">
        <v>107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ht="22.5" outlineLevel="1" x14ac:dyDescent="0.2">
      <c r="A72" s="152">
        <v>60</v>
      </c>
      <c r="B72" s="159" t="s">
        <v>218</v>
      </c>
      <c r="C72" s="188" t="s">
        <v>219</v>
      </c>
      <c r="D72" s="161" t="s">
        <v>141</v>
      </c>
      <c r="E72" s="165">
        <v>1</v>
      </c>
      <c r="F72" s="167"/>
      <c r="G72" s="168">
        <f t="shared" si="7"/>
        <v>0</v>
      </c>
      <c r="H72" s="167"/>
      <c r="I72" s="168">
        <f t="shared" si="8"/>
        <v>0</v>
      </c>
      <c r="J72" s="167"/>
      <c r="K72" s="168">
        <f t="shared" si="9"/>
        <v>0</v>
      </c>
      <c r="L72" s="168">
        <v>21</v>
      </c>
      <c r="M72" s="168">
        <f t="shared" si="10"/>
        <v>0</v>
      </c>
      <c r="N72" s="161">
        <v>0</v>
      </c>
      <c r="O72" s="161">
        <f t="shared" si="11"/>
        <v>0</v>
      </c>
      <c r="P72" s="161">
        <v>0</v>
      </c>
      <c r="Q72" s="161">
        <f t="shared" si="12"/>
        <v>0</v>
      </c>
      <c r="R72" s="161"/>
      <c r="S72" s="161"/>
      <c r="T72" s="162">
        <v>0</v>
      </c>
      <c r="U72" s="161">
        <f t="shared" si="13"/>
        <v>0</v>
      </c>
      <c r="V72" s="202" t="s">
        <v>309</v>
      </c>
      <c r="W72" s="202" t="s">
        <v>311</v>
      </c>
      <c r="X72" s="151"/>
      <c r="Y72" s="151"/>
      <c r="Z72" s="151"/>
      <c r="AA72" s="151"/>
      <c r="AB72" s="151"/>
      <c r="AC72" s="151"/>
      <c r="AD72" s="151"/>
      <c r="AE72" s="151" t="s">
        <v>107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ht="22.5" outlineLevel="1" x14ac:dyDescent="0.2">
      <c r="A73" s="152">
        <v>61</v>
      </c>
      <c r="B73" s="159" t="s">
        <v>220</v>
      </c>
      <c r="C73" s="188" t="s">
        <v>221</v>
      </c>
      <c r="D73" s="161" t="s">
        <v>141</v>
      </c>
      <c r="E73" s="165">
        <v>2</v>
      </c>
      <c r="F73" s="167"/>
      <c r="G73" s="168">
        <f t="shared" si="7"/>
        <v>0</v>
      </c>
      <c r="H73" s="167"/>
      <c r="I73" s="168">
        <f t="shared" si="8"/>
        <v>0</v>
      </c>
      <c r="J73" s="167"/>
      <c r="K73" s="168">
        <f t="shared" si="9"/>
        <v>0</v>
      </c>
      <c r="L73" s="168">
        <v>21</v>
      </c>
      <c r="M73" s="168">
        <f t="shared" si="10"/>
        <v>0</v>
      </c>
      <c r="N73" s="161">
        <v>0</v>
      </c>
      <c r="O73" s="161">
        <f t="shared" si="11"/>
        <v>0</v>
      </c>
      <c r="P73" s="161">
        <v>0</v>
      </c>
      <c r="Q73" s="161">
        <f t="shared" si="12"/>
        <v>0</v>
      </c>
      <c r="R73" s="161"/>
      <c r="S73" s="161"/>
      <c r="T73" s="162">
        <v>0</v>
      </c>
      <c r="U73" s="161">
        <f t="shared" si="13"/>
        <v>0</v>
      </c>
      <c r="V73" s="202" t="s">
        <v>309</v>
      </c>
      <c r="W73" s="202" t="s">
        <v>311</v>
      </c>
      <c r="X73" s="151"/>
      <c r="Y73" s="151"/>
      <c r="Z73" s="151"/>
      <c r="AA73" s="151"/>
      <c r="AB73" s="151"/>
      <c r="AC73" s="151"/>
      <c r="AD73" s="151"/>
      <c r="AE73" s="151" t="s">
        <v>107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2">
        <v>62</v>
      </c>
      <c r="B74" s="159" t="s">
        <v>222</v>
      </c>
      <c r="C74" s="188" t="s">
        <v>223</v>
      </c>
      <c r="D74" s="161" t="s">
        <v>141</v>
      </c>
      <c r="E74" s="165">
        <v>1</v>
      </c>
      <c r="F74" s="167"/>
      <c r="G74" s="168">
        <f t="shared" si="7"/>
        <v>0</v>
      </c>
      <c r="H74" s="167"/>
      <c r="I74" s="168">
        <f t="shared" si="8"/>
        <v>0</v>
      </c>
      <c r="J74" s="167"/>
      <c r="K74" s="168">
        <f t="shared" si="9"/>
        <v>0</v>
      </c>
      <c r="L74" s="168">
        <v>21</v>
      </c>
      <c r="M74" s="168">
        <f t="shared" si="10"/>
        <v>0</v>
      </c>
      <c r="N74" s="161">
        <v>0</v>
      </c>
      <c r="O74" s="161">
        <f t="shared" si="11"/>
        <v>0</v>
      </c>
      <c r="P74" s="161">
        <v>0</v>
      </c>
      <c r="Q74" s="161">
        <f t="shared" si="12"/>
        <v>0</v>
      </c>
      <c r="R74" s="161"/>
      <c r="S74" s="161"/>
      <c r="T74" s="162">
        <v>0</v>
      </c>
      <c r="U74" s="161">
        <f t="shared" si="13"/>
        <v>0</v>
      </c>
      <c r="V74" s="202" t="s">
        <v>309</v>
      </c>
      <c r="W74" s="202" t="s">
        <v>311</v>
      </c>
      <c r="X74" s="151"/>
      <c r="Y74" s="151"/>
      <c r="Z74" s="151"/>
      <c r="AA74" s="151"/>
      <c r="AB74" s="151"/>
      <c r="AC74" s="151"/>
      <c r="AD74" s="151"/>
      <c r="AE74" s="151" t="s">
        <v>107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 x14ac:dyDescent="0.2">
      <c r="A75" s="152">
        <v>63</v>
      </c>
      <c r="B75" s="159" t="s">
        <v>224</v>
      </c>
      <c r="C75" s="188" t="s">
        <v>225</v>
      </c>
      <c r="D75" s="161" t="s">
        <v>141</v>
      </c>
      <c r="E75" s="165">
        <v>20</v>
      </c>
      <c r="F75" s="167"/>
      <c r="G75" s="168">
        <f t="shared" si="7"/>
        <v>0</v>
      </c>
      <c r="H75" s="167"/>
      <c r="I75" s="168">
        <f t="shared" si="8"/>
        <v>0</v>
      </c>
      <c r="J75" s="167"/>
      <c r="K75" s="168">
        <f t="shared" si="9"/>
        <v>0</v>
      </c>
      <c r="L75" s="168">
        <v>21</v>
      </c>
      <c r="M75" s="168">
        <f t="shared" si="10"/>
        <v>0</v>
      </c>
      <c r="N75" s="161">
        <v>0</v>
      </c>
      <c r="O75" s="161">
        <f t="shared" si="11"/>
        <v>0</v>
      </c>
      <c r="P75" s="161">
        <v>0</v>
      </c>
      <c r="Q75" s="161">
        <f t="shared" si="12"/>
        <v>0</v>
      </c>
      <c r="R75" s="161"/>
      <c r="S75" s="161"/>
      <c r="T75" s="162">
        <v>0</v>
      </c>
      <c r="U75" s="161">
        <f t="shared" si="13"/>
        <v>0</v>
      </c>
      <c r="V75" s="202" t="s">
        <v>309</v>
      </c>
      <c r="W75" s="202" t="s">
        <v>311</v>
      </c>
      <c r="X75" s="151"/>
      <c r="Y75" s="151"/>
      <c r="Z75" s="151"/>
      <c r="AA75" s="151"/>
      <c r="AB75" s="151"/>
      <c r="AC75" s="151"/>
      <c r="AD75" s="151"/>
      <c r="AE75" s="151" t="s">
        <v>107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2">
        <v>64</v>
      </c>
      <c r="B76" s="159" t="s">
        <v>226</v>
      </c>
      <c r="C76" s="188" t="s">
        <v>227</v>
      </c>
      <c r="D76" s="161" t="s">
        <v>138</v>
      </c>
      <c r="E76" s="165">
        <v>8</v>
      </c>
      <c r="F76" s="167"/>
      <c r="G76" s="168">
        <f t="shared" si="7"/>
        <v>0</v>
      </c>
      <c r="H76" s="167"/>
      <c r="I76" s="168">
        <f t="shared" si="8"/>
        <v>0</v>
      </c>
      <c r="J76" s="167"/>
      <c r="K76" s="168">
        <f t="shared" si="9"/>
        <v>0</v>
      </c>
      <c r="L76" s="168">
        <v>21</v>
      </c>
      <c r="M76" s="168">
        <f t="shared" si="10"/>
        <v>0</v>
      </c>
      <c r="N76" s="161">
        <v>0</v>
      </c>
      <c r="O76" s="161">
        <f t="shared" si="11"/>
        <v>0</v>
      </c>
      <c r="P76" s="161">
        <v>0</v>
      </c>
      <c r="Q76" s="161">
        <f t="shared" si="12"/>
        <v>0</v>
      </c>
      <c r="R76" s="161"/>
      <c r="S76" s="161"/>
      <c r="T76" s="162">
        <v>0.6</v>
      </c>
      <c r="U76" s="161">
        <f t="shared" si="13"/>
        <v>4.8</v>
      </c>
      <c r="V76" s="202" t="s">
        <v>309</v>
      </c>
      <c r="W76" s="202" t="s">
        <v>311</v>
      </c>
      <c r="X76" s="151"/>
      <c r="Y76" s="151"/>
      <c r="Z76" s="151"/>
      <c r="AA76" s="151"/>
      <c r="AB76" s="151"/>
      <c r="AC76" s="151"/>
      <c r="AD76" s="151"/>
      <c r="AE76" s="151" t="s">
        <v>98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152">
        <v>65</v>
      </c>
      <c r="B77" s="159" t="s">
        <v>228</v>
      </c>
      <c r="C77" s="188" t="s">
        <v>229</v>
      </c>
      <c r="D77" s="161" t="s">
        <v>141</v>
      </c>
      <c r="E77" s="165">
        <v>8</v>
      </c>
      <c r="F77" s="167"/>
      <c r="G77" s="168">
        <f t="shared" si="7"/>
        <v>0</v>
      </c>
      <c r="H77" s="167"/>
      <c r="I77" s="168">
        <f t="shared" si="8"/>
        <v>0</v>
      </c>
      <c r="J77" s="167"/>
      <c r="K77" s="168">
        <f t="shared" si="9"/>
        <v>0</v>
      </c>
      <c r="L77" s="168">
        <v>21</v>
      </c>
      <c r="M77" s="168">
        <f t="shared" si="10"/>
        <v>0</v>
      </c>
      <c r="N77" s="161">
        <v>0</v>
      </c>
      <c r="O77" s="161">
        <f t="shared" si="11"/>
        <v>0</v>
      </c>
      <c r="P77" s="161">
        <v>0</v>
      </c>
      <c r="Q77" s="161">
        <f t="shared" si="12"/>
        <v>0</v>
      </c>
      <c r="R77" s="161"/>
      <c r="S77" s="161"/>
      <c r="T77" s="162">
        <v>0</v>
      </c>
      <c r="U77" s="161">
        <f t="shared" si="13"/>
        <v>0</v>
      </c>
      <c r="V77" s="202" t="s">
        <v>309</v>
      </c>
      <c r="W77" s="203" t="s">
        <v>310</v>
      </c>
      <c r="X77" s="151"/>
      <c r="Y77" s="151"/>
      <c r="Z77" s="151"/>
      <c r="AA77" s="151"/>
      <c r="AB77" s="151"/>
      <c r="AC77" s="151"/>
      <c r="AD77" s="151"/>
      <c r="AE77" s="151" t="s">
        <v>107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2">
        <v>66</v>
      </c>
      <c r="B78" s="159" t="s">
        <v>230</v>
      </c>
      <c r="C78" s="188" t="s">
        <v>231</v>
      </c>
      <c r="D78" s="161" t="s">
        <v>138</v>
      </c>
      <c r="E78" s="165">
        <v>1</v>
      </c>
      <c r="F78" s="167"/>
      <c r="G78" s="168">
        <f t="shared" si="7"/>
        <v>0</v>
      </c>
      <c r="H78" s="167"/>
      <c r="I78" s="168">
        <f t="shared" si="8"/>
        <v>0</v>
      </c>
      <c r="J78" s="167"/>
      <c r="K78" s="168">
        <f t="shared" si="9"/>
        <v>0</v>
      </c>
      <c r="L78" s="168">
        <v>21</v>
      </c>
      <c r="M78" s="168">
        <f t="shared" si="10"/>
        <v>0</v>
      </c>
      <c r="N78" s="161">
        <v>0</v>
      </c>
      <c r="O78" s="161">
        <f t="shared" si="11"/>
        <v>0</v>
      </c>
      <c r="P78" s="161">
        <v>0</v>
      </c>
      <c r="Q78" s="161">
        <f t="shared" si="12"/>
        <v>0</v>
      </c>
      <c r="R78" s="161"/>
      <c r="S78" s="161"/>
      <c r="T78" s="162">
        <v>0.59133000000000002</v>
      </c>
      <c r="U78" s="161">
        <f t="shared" si="13"/>
        <v>0.59</v>
      </c>
      <c r="V78" s="202" t="s">
        <v>309</v>
      </c>
      <c r="W78" s="202" t="s">
        <v>311</v>
      </c>
      <c r="X78" s="151"/>
      <c r="Y78" s="151"/>
      <c r="Z78" s="151"/>
      <c r="AA78" s="151"/>
      <c r="AB78" s="151"/>
      <c r="AC78" s="151"/>
      <c r="AD78" s="151"/>
      <c r="AE78" s="151" t="s">
        <v>98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52">
        <v>67</v>
      </c>
      <c r="B79" s="159" t="s">
        <v>232</v>
      </c>
      <c r="C79" s="188" t="s">
        <v>233</v>
      </c>
      <c r="D79" s="161" t="s">
        <v>141</v>
      </c>
      <c r="E79" s="165">
        <v>1</v>
      </c>
      <c r="F79" s="167"/>
      <c r="G79" s="168">
        <f t="shared" si="7"/>
        <v>0</v>
      </c>
      <c r="H79" s="167"/>
      <c r="I79" s="168">
        <f t="shared" si="8"/>
        <v>0</v>
      </c>
      <c r="J79" s="167"/>
      <c r="K79" s="168">
        <f t="shared" si="9"/>
        <v>0</v>
      </c>
      <c r="L79" s="168">
        <v>21</v>
      </c>
      <c r="M79" s="168">
        <f t="shared" si="10"/>
        <v>0</v>
      </c>
      <c r="N79" s="161">
        <v>0</v>
      </c>
      <c r="O79" s="161">
        <f t="shared" si="11"/>
        <v>0</v>
      </c>
      <c r="P79" s="161">
        <v>0</v>
      </c>
      <c r="Q79" s="161">
        <f t="shared" si="12"/>
        <v>0</v>
      </c>
      <c r="R79" s="161"/>
      <c r="S79" s="161"/>
      <c r="T79" s="162">
        <v>0</v>
      </c>
      <c r="U79" s="161">
        <f t="shared" si="13"/>
        <v>0</v>
      </c>
      <c r="V79" s="202" t="s">
        <v>309</v>
      </c>
      <c r="W79" s="203" t="s">
        <v>310</v>
      </c>
      <c r="X79" s="151"/>
      <c r="Y79" s="151"/>
      <c r="Z79" s="151"/>
      <c r="AA79" s="151"/>
      <c r="AB79" s="151"/>
      <c r="AC79" s="151"/>
      <c r="AD79" s="151"/>
      <c r="AE79" s="151" t="s">
        <v>107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2">
        <v>68</v>
      </c>
      <c r="B80" s="159" t="s">
        <v>234</v>
      </c>
      <c r="C80" s="188" t="s">
        <v>235</v>
      </c>
      <c r="D80" s="161" t="s">
        <v>138</v>
      </c>
      <c r="E80" s="165">
        <v>7</v>
      </c>
      <c r="F80" s="167"/>
      <c r="G80" s="168">
        <f t="shared" si="7"/>
        <v>0</v>
      </c>
      <c r="H80" s="167"/>
      <c r="I80" s="168">
        <f t="shared" si="8"/>
        <v>0</v>
      </c>
      <c r="J80" s="167"/>
      <c r="K80" s="168">
        <f t="shared" si="9"/>
        <v>0</v>
      </c>
      <c r="L80" s="168">
        <v>21</v>
      </c>
      <c r="M80" s="168">
        <f t="shared" si="10"/>
        <v>0</v>
      </c>
      <c r="N80" s="161">
        <v>0</v>
      </c>
      <c r="O80" s="161">
        <f t="shared" si="11"/>
        <v>0</v>
      </c>
      <c r="P80" s="161">
        <v>0</v>
      </c>
      <c r="Q80" s="161">
        <f t="shared" si="12"/>
        <v>0</v>
      </c>
      <c r="R80" s="161"/>
      <c r="S80" s="161"/>
      <c r="T80" s="162">
        <v>0.59167000000000003</v>
      </c>
      <c r="U80" s="161">
        <f t="shared" si="13"/>
        <v>4.1399999999999997</v>
      </c>
      <c r="V80" s="202" t="s">
        <v>309</v>
      </c>
      <c r="W80" s="202" t="s">
        <v>311</v>
      </c>
      <c r="X80" s="151"/>
      <c r="Y80" s="151"/>
      <c r="Z80" s="151"/>
      <c r="AA80" s="151"/>
      <c r="AB80" s="151"/>
      <c r="AC80" s="151"/>
      <c r="AD80" s="151"/>
      <c r="AE80" s="151" t="s">
        <v>98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52">
        <v>69</v>
      </c>
      <c r="B81" s="159" t="s">
        <v>236</v>
      </c>
      <c r="C81" s="188" t="s">
        <v>237</v>
      </c>
      <c r="D81" s="161" t="s">
        <v>138</v>
      </c>
      <c r="E81" s="165">
        <v>7</v>
      </c>
      <c r="F81" s="167"/>
      <c r="G81" s="168">
        <f t="shared" si="7"/>
        <v>0</v>
      </c>
      <c r="H81" s="167"/>
      <c r="I81" s="168">
        <f t="shared" si="8"/>
        <v>0</v>
      </c>
      <c r="J81" s="167"/>
      <c r="K81" s="168">
        <f t="shared" si="9"/>
        <v>0</v>
      </c>
      <c r="L81" s="168">
        <v>21</v>
      </c>
      <c r="M81" s="168">
        <f t="shared" si="10"/>
        <v>0</v>
      </c>
      <c r="N81" s="161">
        <v>0</v>
      </c>
      <c r="O81" s="161">
        <f t="shared" si="11"/>
        <v>0</v>
      </c>
      <c r="P81" s="161">
        <v>0</v>
      </c>
      <c r="Q81" s="161">
        <f t="shared" si="12"/>
        <v>0</v>
      </c>
      <c r="R81" s="161"/>
      <c r="S81" s="161"/>
      <c r="T81" s="162">
        <v>0.46167000000000002</v>
      </c>
      <c r="U81" s="161">
        <f t="shared" si="13"/>
        <v>3.23</v>
      </c>
      <c r="V81" s="202" t="s">
        <v>309</v>
      </c>
      <c r="W81" s="203" t="s">
        <v>310</v>
      </c>
      <c r="X81" s="151"/>
      <c r="Y81" s="151"/>
      <c r="Z81" s="151"/>
      <c r="AA81" s="151"/>
      <c r="AB81" s="151"/>
      <c r="AC81" s="151"/>
      <c r="AD81" s="151"/>
      <c r="AE81" s="151" t="s">
        <v>98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2.5" outlineLevel="1" x14ac:dyDescent="0.2">
      <c r="A82" s="152">
        <v>70</v>
      </c>
      <c r="B82" s="159" t="s">
        <v>238</v>
      </c>
      <c r="C82" s="188" t="s">
        <v>239</v>
      </c>
      <c r="D82" s="161" t="s">
        <v>141</v>
      </c>
      <c r="E82" s="165">
        <v>7</v>
      </c>
      <c r="F82" s="167"/>
      <c r="G82" s="168">
        <f t="shared" si="7"/>
        <v>0</v>
      </c>
      <c r="H82" s="167"/>
      <c r="I82" s="168">
        <f t="shared" si="8"/>
        <v>0</v>
      </c>
      <c r="J82" s="167"/>
      <c r="K82" s="168">
        <f t="shared" si="9"/>
        <v>0</v>
      </c>
      <c r="L82" s="168">
        <v>21</v>
      </c>
      <c r="M82" s="168">
        <f t="shared" si="10"/>
        <v>0</v>
      </c>
      <c r="N82" s="161">
        <v>0</v>
      </c>
      <c r="O82" s="161">
        <f t="shared" si="11"/>
        <v>0</v>
      </c>
      <c r="P82" s="161">
        <v>0</v>
      </c>
      <c r="Q82" s="161">
        <f t="shared" si="12"/>
        <v>0</v>
      </c>
      <c r="R82" s="161"/>
      <c r="S82" s="161"/>
      <c r="T82" s="162">
        <v>0</v>
      </c>
      <c r="U82" s="161">
        <f t="shared" si="13"/>
        <v>0</v>
      </c>
      <c r="V82" s="202" t="s">
        <v>309</v>
      </c>
      <c r="W82" s="203" t="s">
        <v>310</v>
      </c>
      <c r="X82" s="151"/>
      <c r="Y82" s="151"/>
      <c r="Z82" s="151"/>
      <c r="AA82" s="151"/>
      <c r="AB82" s="151"/>
      <c r="AC82" s="151"/>
      <c r="AD82" s="151"/>
      <c r="AE82" s="151" t="s">
        <v>107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2.5" outlineLevel="1" x14ac:dyDescent="0.2">
      <c r="A83" s="152">
        <v>71</v>
      </c>
      <c r="B83" s="159" t="s">
        <v>240</v>
      </c>
      <c r="C83" s="188" t="s">
        <v>241</v>
      </c>
      <c r="D83" s="161" t="s">
        <v>141</v>
      </c>
      <c r="E83" s="165">
        <v>7</v>
      </c>
      <c r="F83" s="167"/>
      <c r="G83" s="168">
        <f t="shared" si="7"/>
        <v>0</v>
      </c>
      <c r="H83" s="167"/>
      <c r="I83" s="168">
        <f t="shared" si="8"/>
        <v>0</v>
      </c>
      <c r="J83" s="167"/>
      <c r="K83" s="168">
        <f t="shared" si="9"/>
        <v>0</v>
      </c>
      <c r="L83" s="168">
        <v>21</v>
      </c>
      <c r="M83" s="168">
        <f t="shared" si="10"/>
        <v>0</v>
      </c>
      <c r="N83" s="161">
        <v>0</v>
      </c>
      <c r="O83" s="161">
        <f t="shared" si="11"/>
        <v>0</v>
      </c>
      <c r="P83" s="161">
        <v>0</v>
      </c>
      <c r="Q83" s="161">
        <f t="shared" si="12"/>
        <v>0</v>
      </c>
      <c r="R83" s="161"/>
      <c r="S83" s="161"/>
      <c r="T83" s="162">
        <v>0</v>
      </c>
      <c r="U83" s="161">
        <f t="shared" si="13"/>
        <v>0</v>
      </c>
      <c r="V83" s="202" t="s">
        <v>309</v>
      </c>
      <c r="W83" s="202" t="s">
        <v>311</v>
      </c>
      <c r="X83" s="151"/>
      <c r="Y83" s="151"/>
      <c r="Z83" s="151"/>
      <c r="AA83" s="151"/>
      <c r="AB83" s="151"/>
      <c r="AC83" s="151"/>
      <c r="AD83" s="151"/>
      <c r="AE83" s="151" t="s">
        <v>107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ht="22.5" outlineLevel="1" x14ac:dyDescent="0.2">
      <c r="A84" s="152">
        <v>72</v>
      </c>
      <c r="B84" s="159" t="s">
        <v>242</v>
      </c>
      <c r="C84" s="188" t="s">
        <v>243</v>
      </c>
      <c r="D84" s="161" t="s">
        <v>141</v>
      </c>
      <c r="E84" s="165">
        <v>7</v>
      </c>
      <c r="F84" s="167"/>
      <c r="G84" s="168">
        <f t="shared" si="7"/>
        <v>0</v>
      </c>
      <c r="H84" s="167"/>
      <c r="I84" s="168">
        <f t="shared" si="8"/>
        <v>0</v>
      </c>
      <c r="J84" s="167"/>
      <c r="K84" s="168">
        <f t="shared" si="9"/>
        <v>0</v>
      </c>
      <c r="L84" s="168">
        <v>21</v>
      </c>
      <c r="M84" s="168">
        <f t="shared" si="10"/>
        <v>0</v>
      </c>
      <c r="N84" s="161">
        <v>0</v>
      </c>
      <c r="O84" s="161">
        <f t="shared" si="11"/>
        <v>0</v>
      </c>
      <c r="P84" s="161">
        <v>0</v>
      </c>
      <c r="Q84" s="161">
        <f t="shared" si="12"/>
        <v>0</v>
      </c>
      <c r="R84" s="161"/>
      <c r="S84" s="161"/>
      <c r="T84" s="162">
        <v>0</v>
      </c>
      <c r="U84" s="161">
        <f t="shared" si="13"/>
        <v>0</v>
      </c>
      <c r="V84" s="202" t="s">
        <v>309</v>
      </c>
      <c r="W84" s="202" t="s">
        <v>311</v>
      </c>
      <c r="X84" s="151"/>
      <c r="Y84" s="151"/>
      <c r="Z84" s="151"/>
      <c r="AA84" s="151"/>
      <c r="AB84" s="151"/>
      <c r="AC84" s="151"/>
      <c r="AD84" s="151"/>
      <c r="AE84" s="151" t="s">
        <v>107</v>
      </c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2">
        <v>73</v>
      </c>
      <c r="B85" s="159" t="s">
        <v>244</v>
      </c>
      <c r="C85" s="188" t="s">
        <v>245</v>
      </c>
      <c r="D85" s="161" t="s">
        <v>138</v>
      </c>
      <c r="E85" s="165">
        <v>7</v>
      </c>
      <c r="F85" s="167"/>
      <c r="G85" s="168">
        <f t="shared" si="7"/>
        <v>0</v>
      </c>
      <c r="H85" s="167"/>
      <c r="I85" s="168">
        <f t="shared" si="8"/>
        <v>0</v>
      </c>
      <c r="J85" s="167"/>
      <c r="K85" s="168">
        <f t="shared" si="9"/>
        <v>0</v>
      </c>
      <c r="L85" s="168">
        <v>21</v>
      </c>
      <c r="M85" s="168">
        <f t="shared" si="10"/>
        <v>0</v>
      </c>
      <c r="N85" s="161">
        <v>0</v>
      </c>
      <c r="O85" s="161">
        <f t="shared" si="11"/>
        <v>0</v>
      </c>
      <c r="P85" s="161">
        <v>0</v>
      </c>
      <c r="Q85" s="161">
        <f t="shared" si="12"/>
        <v>0</v>
      </c>
      <c r="R85" s="161"/>
      <c r="S85" s="161"/>
      <c r="T85" s="162">
        <v>0.59950000000000003</v>
      </c>
      <c r="U85" s="161">
        <f t="shared" si="13"/>
        <v>4.2</v>
      </c>
      <c r="V85" s="202" t="s">
        <v>309</v>
      </c>
      <c r="W85" s="202" t="s">
        <v>311</v>
      </c>
      <c r="X85" s="151"/>
      <c r="Y85" s="151"/>
      <c r="Z85" s="151"/>
      <c r="AA85" s="151"/>
      <c r="AB85" s="151"/>
      <c r="AC85" s="151"/>
      <c r="AD85" s="151"/>
      <c r="AE85" s="151" t="s">
        <v>98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ht="22.5" outlineLevel="1" x14ac:dyDescent="0.2">
      <c r="A86" s="152">
        <v>74</v>
      </c>
      <c r="B86" s="159" t="s">
        <v>246</v>
      </c>
      <c r="C86" s="188" t="s">
        <v>247</v>
      </c>
      <c r="D86" s="161" t="s">
        <v>141</v>
      </c>
      <c r="E86" s="165">
        <v>7</v>
      </c>
      <c r="F86" s="167"/>
      <c r="G86" s="168">
        <f t="shared" si="7"/>
        <v>0</v>
      </c>
      <c r="H86" s="167"/>
      <c r="I86" s="168">
        <f t="shared" si="8"/>
        <v>0</v>
      </c>
      <c r="J86" s="167"/>
      <c r="K86" s="168">
        <f t="shared" si="9"/>
        <v>0</v>
      </c>
      <c r="L86" s="168">
        <v>21</v>
      </c>
      <c r="M86" s="168">
        <f t="shared" si="10"/>
        <v>0</v>
      </c>
      <c r="N86" s="161">
        <v>0</v>
      </c>
      <c r="O86" s="161">
        <f t="shared" si="11"/>
        <v>0</v>
      </c>
      <c r="P86" s="161">
        <v>0</v>
      </c>
      <c r="Q86" s="161">
        <f t="shared" si="12"/>
        <v>0</v>
      </c>
      <c r="R86" s="161"/>
      <c r="S86" s="161"/>
      <c r="T86" s="162">
        <v>0</v>
      </c>
      <c r="U86" s="161">
        <f t="shared" si="13"/>
        <v>0</v>
      </c>
      <c r="V86" s="202" t="s">
        <v>309</v>
      </c>
      <c r="W86" s="203" t="s">
        <v>310</v>
      </c>
      <c r="X86" s="151"/>
      <c r="Y86" s="151"/>
      <c r="Z86" s="151"/>
      <c r="AA86" s="151"/>
      <c r="AB86" s="151"/>
      <c r="AC86" s="151"/>
      <c r="AD86" s="151"/>
      <c r="AE86" s="151" t="s">
        <v>107</v>
      </c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ht="22.5" outlineLevel="1" x14ac:dyDescent="0.2">
      <c r="A87" s="152"/>
      <c r="B87" s="159"/>
      <c r="C87" s="283" t="s">
        <v>248</v>
      </c>
      <c r="D87" s="284"/>
      <c r="E87" s="285"/>
      <c r="F87" s="286"/>
      <c r="G87" s="287"/>
      <c r="H87" s="168"/>
      <c r="I87" s="168"/>
      <c r="J87" s="168"/>
      <c r="K87" s="168"/>
      <c r="L87" s="168"/>
      <c r="M87" s="168"/>
      <c r="N87" s="161"/>
      <c r="O87" s="161"/>
      <c r="P87" s="161"/>
      <c r="Q87" s="161"/>
      <c r="R87" s="161"/>
      <c r="S87" s="161"/>
      <c r="T87" s="162"/>
      <c r="U87" s="161"/>
      <c r="V87" s="202" t="s">
        <v>309</v>
      </c>
      <c r="W87" s="202" t="s">
        <v>311</v>
      </c>
      <c r="X87" s="151"/>
      <c r="Y87" s="151"/>
      <c r="Z87" s="151"/>
      <c r="AA87" s="151"/>
      <c r="AB87" s="151"/>
      <c r="AC87" s="151"/>
      <c r="AD87" s="151"/>
      <c r="AE87" s="151" t="s">
        <v>100</v>
      </c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4" t="str">
        <f>C87</f>
        <v>prostup fail secure, 12VDC, úzký profil, včetně systémové kabelové průchodky, 6m systémového kabelu, protiplechu, systémového kování  a ostatního příslušenství</v>
      </c>
      <c r="BB87" s="151"/>
      <c r="BC87" s="151"/>
      <c r="BD87" s="151"/>
      <c r="BE87" s="151"/>
      <c r="BF87" s="151"/>
      <c r="BG87" s="151"/>
      <c r="BH87" s="151"/>
    </row>
    <row r="88" spans="1:60" ht="22.5" outlineLevel="1" x14ac:dyDescent="0.2">
      <c r="A88" s="152">
        <v>75</v>
      </c>
      <c r="B88" s="159" t="s">
        <v>249</v>
      </c>
      <c r="C88" s="188" t="s">
        <v>250</v>
      </c>
      <c r="D88" s="161" t="s">
        <v>138</v>
      </c>
      <c r="E88" s="165">
        <v>2</v>
      </c>
      <c r="F88" s="167"/>
      <c r="G88" s="168">
        <f t="shared" ref="G88:G101" si="14">ROUND(E88*F88,2)</f>
        <v>0</v>
      </c>
      <c r="H88" s="167"/>
      <c r="I88" s="168">
        <f t="shared" ref="I88:I101" si="15">ROUND(E88*H88,2)</f>
        <v>0</v>
      </c>
      <c r="J88" s="167"/>
      <c r="K88" s="168">
        <f t="shared" ref="K88:K101" si="16">ROUND(E88*J88,2)</f>
        <v>0</v>
      </c>
      <c r="L88" s="168">
        <v>21</v>
      </c>
      <c r="M88" s="168">
        <f t="shared" ref="M88:M101" si="17">G88*(1+L88/100)</f>
        <v>0</v>
      </c>
      <c r="N88" s="161">
        <v>0</v>
      </c>
      <c r="O88" s="161">
        <f t="shared" ref="O88:O101" si="18">ROUND(E88*N88,5)</f>
        <v>0</v>
      </c>
      <c r="P88" s="161">
        <v>0</v>
      </c>
      <c r="Q88" s="161">
        <f t="shared" ref="Q88:Q101" si="19">ROUND(E88*P88,5)</f>
        <v>0</v>
      </c>
      <c r="R88" s="161"/>
      <c r="S88" s="161"/>
      <c r="T88" s="162">
        <v>0.61599999999999999</v>
      </c>
      <c r="U88" s="161">
        <f t="shared" ref="U88:U101" si="20">ROUND(E88*T88,2)</f>
        <v>1.23</v>
      </c>
      <c r="V88" s="206" t="s">
        <v>309</v>
      </c>
      <c r="W88" s="207" t="s">
        <v>310</v>
      </c>
      <c r="X88" s="151"/>
      <c r="Y88" s="151"/>
      <c r="Z88" s="151"/>
      <c r="AA88" s="151"/>
      <c r="AB88" s="151"/>
      <c r="AC88" s="151"/>
      <c r="AD88" s="151"/>
      <c r="AE88" s="151" t="s">
        <v>98</v>
      </c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ht="22.5" outlineLevel="1" x14ac:dyDescent="0.2">
      <c r="A89" s="152">
        <v>76</v>
      </c>
      <c r="B89" s="159" t="s">
        <v>251</v>
      </c>
      <c r="C89" s="188" t="s">
        <v>252</v>
      </c>
      <c r="D89" s="161" t="s">
        <v>141</v>
      </c>
      <c r="E89" s="165">
        <v>2</v>
      </c>
      <c r="F89" s="167"/>
      <c r="G89" s="168">
        <f t="shared" si="14"/>
        <v>0</v>
      </c>
      <c r="H89" s="167"/>
      <c r="I89" s="168">
        <f t="shared" si="15"/>
        <v>0</v>
      </c>
      <c r="J89" s="167"/>
      <c r="K89" s="168">
        <f t="shared" si="16"/>
        <v>0</v>
      </c>
      <c r="L89" s="168">
        <v>21</v>
      </c>
      <c r="M89" s="168">
        <f t="shared" si="17"/>
        <v>0</v>
      </c>
      <c r="N89" s="161">
        <v>0</v>
      </c>
      <c r="O89" s="161">
        <f t="shared" si="18"/>
        <v>0</v>
      </c>
      <c r="P89" s="161">
        <v>0</v>
      </c>
      <c r="Q89" s="161">
        <f t="shared" si="19"/>
        <v>0</v>
      </c>
      <c r="R89" s="161"/>
      <c r="S89" s="161"/>
      <c r="T89" s="162">
        <v>0</v>
      </c>
      <c r="U89" s="161">
        <f t="shared" si="20"/>
        <v>0</v>
      </c>
      <c r="V89" s="206" t="s">
        <v>309</v>
      </c>
      <c r="W89" s="206" t="s">
        <v>311</v>
      </c>
      <c r="X89" s="151"/>
      <c r="Y89" s="151"/>
      <c r="Z89" s="151"/>
      <c r="AA89" s="151"/>
      <c r="AB89" s="151"/>
      <c r="AC89" s="151"/>
      <c r="AD89" s="151"/>
      <c r="AE89" s="151" t="s">
        <v>107</v>
      </c>
      <c r="AF89" s="151"/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2">
        <v>77</v>
      </c>
      <c r="B90" s="159" t="s">
        <v>253</v>
      </c>
      <c r="C90" s="188" t="s">
        <v>254</v>
      </c>
      <c r="D90" s="161" t="s">
        <v>141</v>
      </c>
      <c r="E90" s="165">
        <v>2</v>
      </c>
      <c r="F90" s="167"/>
      <c r="G90" s="168">
        <f t="shared" si="14"/>
        <v>0</v>
      </c>
      <c r="H90" s="167"/>
      <c r="I90" s="168">
        <f t="shared" si="15"/>
        <v>0</v>
      </c>
      <c r="J90" s="167"/>
      <c r="K90" s="168">
        <f t="shared" si="16"/>
        <v>0</v>
      </c>
      <c r="L90" s="168">
        <v>21</v>
      </c>
      <c r="M90" s="168">
        <f t="shared" si="17"/>
        <v>0</v>
      </c>
      <c r="N90" s="161">
        <v>0</v>
      </c>
      <c r="O90" s="161">
        <f t="shared" si="18"/>
        <v>0</v>
      </c>
      <c r="P90" s="161">
        <v>0</v>
      </c>
      <c r="Q90" s="161">
        <f t="shared" si="19"/>
        <v>0</v>
      </c>
      <c r="R90" s="161"/>
      <c r="S90" s="161"/>
      <c r="T90" s="162">
        <v>0</v>
      </c>
      <c r="U90" s="161">
        <f t="shared" si="20"/>
        <v>0</v>
      </c>
      <c r="V90" s="208" t="s">
        <v>309</v>
      </c>
      <c r="W90" s="208" t="s">
        <v>311</v>
      </c>
      <c r="X90" s="151"/>
      <c r="Y90" s="151"/>
      <c r="Z90" s="151"/>
      <c r="AA90" s="151"/>
      <c r="AB90" s="151"/>
      <c r="AC90" s="151"/>
      <c r="AD90" s="151"/>
      <c r="AE90" s="151" t="s">
        <v>107</v>
      </c>
      <c r="AF90" s="151"/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52">
        <v>78</v>
      </c>
      <c r="B91" s="159" t="s">
        <v>255</v>
      </c>
      <c r="C91" s="188" t="s">
        <v>256</v>
      </c>
      <c r="D91" s="161" t="s">
        <v>138</v>
      </c>
      <c r="E91" s="165">
        <v>2</v>
      </c>
      <c r="F91" s="167"/>
      <c r="G91" s="168">
        <f t="shared" si="14"/>
        <v>0</v>
      </c>
      <c r="H91" s="167"/>
      <c r="I91" s="168">
        <f t="shared" si="15"/>
        <v>0</v>
      </c>
      <c r="J91" s="167"/>
      <c r="K91" s="168">
        <f t="shared" si="16"/>
        <v>0</v>
      </c>
      <c r="L91" s="168">
        <v>21</v>
      </c>
      <c r="M91" s="168">
        <f t="shared" si="17"/>
        <v>0</v>
      </c>
      <c r="N91" s="161">
        <v>0</v>
      </c>
      <c r="O91" s="161">
        <f t="shared" si="18"/>
        <v>0</v>
      </c>
      <c r="P91" s="161">
        <v>0</v>
      </c>
      <c r="Q91" s="161">
        <f t="shared" si="19"/>
        <v>0</v>
      </c>
      <c r="R91" s="161"/>
      <c r="S91" s="161"/>
      <c r="T91" s="162">
        <v>0.14249999999999999</v>
      </c>
      <c r="U91" s="161">
        <f t="shared" si="20"/>
        <v>0.28999999999999998</v>
      </c>
      <c r="V91" s="208" t="s">
        <v>309</v>
      </c>
      <c r="W91" s="209" t="s">
        <v>310</v>
      </c>
      <c r="X91" s="151"/>
      <c r="Y91" s="151"/>
      <c r="Z91" s="151"/>
      <c r="AA91" s="151"/>
      <c r="AB91" s="151"/>
      <c r="AC91" s="151"/>
      <c r="AD91" s="151"/>
      <c r="AE91" s="151" t="s">
        <v>98</v>
      </c>
      <c r="AF91" s="151"/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52">
        <v>79</v>
      </c>
      <c r="B92" s="159" t="s">
        <v>257</v>
      </c>
      <c r="C92" s="188" t="s">
        <v>258</v>
      </c>
      <c r="D92" s="161" t="s">
        <v>259</v>
      </c>
      <c r="E92" s="165">
        <v>24</v>
      </c>
      <c r="F92" s="167"/>
      <c r="G92" s="168">
        <f t="shared" si="14"/>
        <v>0</v>
      </c>
      <c r="H92" s="167"/>
      <c r="I92" s="168">
        <f t="shared" si="15"/>
        <v>0</v>
      </c>
      <c r="J92" s="167"/>
      <c r="K92" s="168">
        <f t="shared" si="16"/>
        <v>0</v>
      </c>
      <c r="L92" s="168">
        <v>21</v>
      </c>
      <c r="M92" s="168">
        <f t="shared" si="17"/>
        <v>0</v>
      </c>
      <c r="N92" s="161">
        <v>0</v>
      </c>
      <c r="O92" s="161">
        <f t="shared" si="18"/>
        <v>0</v>
      </c>
      <c r="P92" s="161">
        <v>0</v>
      </c>
      <c r="Q92" s="161">
        <f t="shared" si="19"/>
        <v>0</v>
      </c>
      <c r="R92" s="161"/>
      <c r="S92" s="161"/>
      <c r="T92" s="162">
        <v>1</v>
      </c>
      <c r="U92" s="161">
        <f t="shared" si="20"/>
        <v>24</v>
      </c>
      <c r="V92" s="208" t="s">
        <v>309</v>
      </c>
      <c r="W92" s="209" t="s">
        <v>310</v>
      </c>
      <c r="X92" s="151"/>
      <c r="Y92" s="151"/>
      <c r="Z92" s="151"/>
      <c r="AA92" s="151"/>
      <c r="AB92" s="151"/>
      <c r="AC92" s="151"/>
      <c r="AD92" s="151"/>
      <c r="AE92" s="151" t="s">
        <v>98</v>
      </c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52">
        <v>80</v>
      </c>
      <c r="B93" s="159" t="s">
        <v>214</v>
      </c>
      <c r="C93" s="188" t="s">
        <v>215</v>
      </c>
      <c r="D93" s="161" t="s">
        <v>138</v>
      </c>
      <c r="E93" s="165">
        <v>5</v>
      </c>
      <c r="F93" s="167"/>
      <c r="G93" s="168">
        <f t="shared" si="14"/>
        <v>0</v>
      </c>
      <c r="H93" s="167"/>
      <c r="I93" s="168">
        <f t="shared" si="15"/>
        <v>0</v>
      </c>
      <c r="J93" s="167"/>
      <c r="K93" s="168">
        <f t="shared" si="16"/>
        <v>0</v>
      </c>
      <c r="L93" s="168">
        <v>21</v>
      </c>
      <c r="M93" s="168">
        <f t="shared" si="17"/>
        <v>0</v>
      </c>
      <c r="N93" s="161">
        <v>0</v>
      </c>
      <c r="O93" s="161">
        <f t="shared" si="18"/>
        <v>0</v>
      </c>
      <c r="P93" s="161">
        <v>0</v>
      </c>
      <c r="Q93" s="161">
        <f t="shared" si="19"/>
        <v>0</v>
      </c>
      <c r="R93" s="161"/>
      <c r="S93" s="161"/>
      <c r="T93" s="162">
        <v>0.43332999999999999</v>
      </c>
      <c r="U93" s="161">
        <f t="shared" si="20"/>
        <v>2.17</v>
      </c>
      <c r="V93" s="208" t="s">
        <v>309</v>
      </c>
      <c r="W93" s="209" t="s">
        <v>310</v>
      </c>
      <c r="X93" s="151"/>
      <c r="Y93" s="151"/>
      <c r="Z93" s="151"/>
      <c r="AA93" s="151"/>
      <c r="AB93" s="151"/>
      <c r="AC93" s="151"/>
      <c r="AD93" s="151"/>
      <c r="AE93" s="151" t="s">
        <v>98</v>
      </c>
      <c r="AF93" s="151"/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2.5" outlineLevel="1" x14ac:dyDescent="0.2">
      <c r="A94" s="152">
        <v>81</v>
      </c>
      <c r="B94" s="159" t="s">
        <v>260</v>
      </c>
      <c r="C94" s="188" t="s">
        <v>261</v>
      </c>
      <c r="D94" s="161" t="s">
        <v>141</v>
      </c>
      <c r="E94" s="165">
        <v>4</v>
      </c>
      <c r="F94" s="167"/>
      <c r="G94" s="168">
        <f t="shared" si="14"/>
        <v>0</v>
      </c>
      <c r="H94" s="167"/>
      <c r="I94" s="168">
        <f t="shared" si="15"/>
        <v>0</v>
      </c>
      <c r="J94" s="167"/>
      <c r="K94" s="168">
        <f t="shared" si="16"/>
        <v>0</v>
      </c>
      <c r="L94" s="168">
        <v>21</v>
      </c>
      <c r="M94" s="168">
        <f t="shared" si="17"/>
        <v>0</v>
      </c>
      <c r="N94" s="161">
        <v>0</v>
      </c>
      <c r="O94" s="161">
        <f t="shared" si="18"/>
        <v>0</v>
      </c>
      <c r="P94" s="161">
        <v>0</v>
      </c>
      <c r="Q94" s="161">
        <f t="shared" si="19"/>
        <v>0</v>
      </c>
      <c r="R94" s="161"/>
      <c r="S94" s="161"/>
      <c r="T94" s="162">
        <v>0</v>
      </c>
      <c r="U94" s="161">
        <f t="shared" si="20"/>
        <v>0</v>
      </c>
      <c r="V94" s="208" t="s">
        <v>309</v>
      </c>
      <c r="W94" s="208" t="s">
        <v>311</v>
      </c>
      <c r="X94" s="151"/>
      <c r="Y94" s="151"/>
      <c r="Z94" s="151"/>
      <c r="AA94" s="151"/>
      <c r="AB94" s="151"/>
      <c r="AC94" s="151"/>
      <c r="AD94" s="151"/>
      <c r="AE94" s="151" t="s">
        <v>107</v>
      </c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2">
        <v>82</v>
      </c>
      <c r="B95" s="159" t="s">
        <v>262</v>
      </c>
      <c r="C95" s="188" t="s">
        <v>263</v>
      </c>
      <c r="D95" s="161" t="s">
        <v>141</v>
      </c>
      <c r="E95" s="165">
        <v>4</v>
      </c>
      <c r="F95" s="167"/>
      <c r="G95" s="168">
        <f t="shared" si="14"/>
        <v>0</v>
      </c>
      <c r="H95" s="167"/>
      <c r="I95" s="168">
        <f t="shared" si="15"/>
        <v>0</v>
      </c>
      <c r="J95" s="167"/>
      <c r="K95" s="168">
        <f t="shared" si="16"/>
        <v>0</v>
      </c>
      <c r="L95" s="168">
        <v>21</v>
      </c>
      <c r="M95" s="168">
        <f t="shared" si="17"/>
        <v>0</v>
      </c>
      <c r="N95" s="161">
        <v>0</v>
      </c>
      <c r="O95" s="161">
        <f t="shared" si="18"/>
        <v>0</v>
      </c>
      <c r="P95" s="161">
        <v>0</v>
      </c>
      <c r="Q95" s="161">
        <f t="shared" si="19"/>
        <v>0</v>
      </c>
      <c r="R95" s="161"/>
      <c r="S95" s="161"/>
      <c r="T95" s="162">
        <v>0</v>
      </c>
      <c r="U95" s="161">
        <f t="shared" si="20"/>
        <v>0</v>
      </c>
      <c r="V95" s="208" t="s">
        <v>309</v>
      </c>
      <c r="W95" s="208" t="s">
        <v>311</v>
      </c>
      <c r="X95" s="151"/>
      <c r="Y95" s="151"/>
      <c r="Z95" s="151"/>
      <c r="AA95" s="151"/>
      <c r="AB95" s="151"/>
      <c r="AC95" s="151"/>
      <c r="AD95" s="151"/>
      <c r="AE95" s="151" t="s">
        <v>107</v>
      </c>
      <c r="AF95" s="151"/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2.5" outlineLevel="1" x14ac:dyDescent="0.2">
      <c r="A96" s="152">
        <v>83</v>
      </c>
      <c r="B96" s="159" t="s">
        <v>264</v>
      </c>
      <c r="C96" s="188" t="s">
        <v>265</v>
      </c>
      <c r="D96" s="161" t="s">
        <v>141</v>
      </c>
      <c r="E96" s="165">
        <v>1</v>
      </c>
      <c r="F96" s="167"/>
      <c r="G96" s="168">
        <f t="shared" si="14"/>
        <v>0</v>
      </c>
      <c r="H96" s="167"/>
      <c r="I96" s="168">
        <f t="shared" si="15"/>
        <v>0</v>
      </c>
      <c r="J96" s="167"/>
      <c r="K96" s="168">
        <f t="shared" si="16"/>
        <v>0</v>
      </c>
      <c r="L96" s="168">
        <v>21</v>
      </c>
      <c r="M96" s="168">
        <f t="shared" si="17"/>
        <v>0</v>
      </c>
      <c r="N96" s="161">
        <v>0</v>
      </c>
      <c r="O96" s="161">
        <f t="shared" si="18"/>
        <v>0</v>
      </c>
      <c r="P96" s="161">
        <v>0</v>
      </c>
      <c r="Q96" s="161">
        <f t="shared" si="19"/>
        <v>0</v>
      </c>
      <c r="R96" s="161"/>
      <c r="S96" s="161"/>
      <c r="T96" s="162">
        <v>0</v>
      </c>
      <c r="U96" s="161">
        <f t="shared" si="20"/>
        <v>0</v>
      </c>
      <c r="V96" s="208" t="s">
        <v>309</v>
      </c>
      <c r="W96" s="208" t="s">
        <v>311</v>
      </c>
      <c r="X96" s="151"/>
      <c r="Y96" s="151"/>
      <c r="Z96" s="151"/>
      <c r="AA96" s="151"/>
      <c r="AB96" s="151"/>
      <c r="AC96" s="151"/>
      <c r="AD96" s="151"/>
      <c r="AE96" s="151" t="s">
        <v>107</v>
      </c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ht="22.5" outlineLevel="1" x14ac:dyDescent="0.2">
      <c r="A97" s="152">
        <v>84</v>
      </c>
      <c r="B97" s="159" t="s">
        <v>148</v>
      </c>
      <c r="C97" s="188" t="s">
        <v>149</v>
      </c>
      <c r="D97" s="161" t="s">
        <v>141</v>
      </c>
      <c r="E97" s="165">
        <v>1</v>
      </c>
      <c r="F97" s="167"/>
      <c r="G97" s="168">
        <f t="shared" si="14"/>
        <v>0</v>
      </c>
      <c r="H97" s="167"/>
      <c r="I97" s="168">
        <f t="shared" si="15"/>
        <v>0</v>
      </c>
      <c r="J97" s="167"/>
      <c r="K97" s="168">
        <f t="shared" si="16"/>
        <v>0</v>
      </c>
      <c r="L97" s="168">
        <v>21</v>
      </c>
      <c r="M97" s="168">
        <f t="shared" si="17"/>
        <v>0</v>
      </c>
      <c r="N97" s="161">
        <v>0</v>
      </c>
      <c r="O97" s="161">
        <f t="shared" si="18"/>
        <v>0</v>
      </c>
      <c r="P97" s="161">
        <v>0</v>
      </c>
      <c r="Q97" s="161">
        <f t="shared" si="19"/>
        <v>0</v>
      </c>
      <c r="R97" s="161"/>
      <c r="S97" s="161"/>
      <c r="T97" s="162">
        <v>0</v>
      </c>
      <c r="U97" s="161">
        <f t="shared" si="20"/>
        <v>0</v>
      </c>
      <c r="V97" s="208" t="s">
        <v>309</v>
      </c>
      <c r="W97" s="208" t="s">
        <v>311</v>
      </c>
      <c r="X97" s="151"/>
      <c r="Y97" s="151"/>
      <c r="Z97" s="151"/>
      <c r="AA97" s="151"/>
      <c r="AB97" s="151"/>
      <c r="AC97" s="151"/>
      <c r="AD97" s="151"/>
      <c r="AE97" s="151" t="s">
        <v>107</v>
      </c>
      <c r="AF97" s="151"/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ht="22.5" outlineLevel="1" x14ac:dyDescent="0.2">
      <c r="A98" s="152">
        <v>85</v>
      </c>
      <c r="B98" s="159" t="s">
        <v>234</v>
      </c>
      <c r="C98" s="188" t="s">
        <v>235</v>
      </c>
      <c r="D98" s="161" t="s">
        <v>138</v>
      </c>
      <c r="E98" s="165">
        <v>7</v>
      </c>
      <c r="F98" s="167"/>
      <c r="G98" s="168">
        <f t="shared" si="14"/>
        <v>0</v>
      </c>
      <c r="H98" s="167"/>
      <c r="I98" s="168">
        <f t="shared" si="15"/>
        <v>0</v>
      </c>
      <c r="J98" s="167"/>
      <c r="K98" s="168">
        <f t="shared" si="16"/>
        <v>0</v>
      </c>
      <c r="L98" s="168">
        <v>21</v>
      </c>
      <c r="M98" s="168">
        <f t="shared" si="17"/>
        <v>0</v>
      </c>
      <c r="N98" s="161">
        <v>0</v>
      </c>
      <c r="O98" s="161">
        <f t="shared" si="18"/>
        <v>0</v>
      </c>
      <c r="P98" s="161">
        <v>0</v>
      </c>
      <c r="Q98" s="161">
        <f t="shared" si="19"/>
        <v>0</v>
      </c>
      <c r="R98" s="161"/>
      <c r="S98" s="161"/>
      <c r="T98" s="162">
        <v>0.59167000000000003</v>
      </c>
      <c r="U98" s="161">
        <f t="shared" si="20"/>
        <v>4.1399999999999997</v>
      </c>
      <c r="V98" s="208" t="s">
        <v>309</v>
      </c>
      <c r="W98" s="209" t="s">
        <v>310</v>
      </c>
      <c r="X98" s="151"/>
      <c r="Y98" s="151"/>
      <c r="Z98" s="151"/>
      <c r="AA98" s="151"/>
      <c r="AB98" s="151"/>
      <c r="AC98" s="151"/>
      <c r="AD98" s="151"/>
      <c r="AE98" s="151" t="s">
        <v>98</v>
      </c>
      <c r="AF98" s="151"/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ht="22.5" outlineLevel="1" x14ac:dyDescent="0.2">
      <c r="A99" s="152">
        <v>86</v>
      </c>
      <c r="B99" s="159" t="s">
        <v>238</v>
      </c>
      <c r="C99" s="188" t="s">
        <v>239</v>
      </c>
      <c r="D99" s="161" t="s">
        <v>141</v>
      </c>
      <c r="E99" s="165">
        <v>7</v>
      </c>
      <c r="F99" s="167"/>
      <c r="G99" s="168">
        <f t="shared" si="14"/>
        <v>0</v>
      </c>
      <c r="H99" s="167"/>
      <c r="I99" s="168">
        <f t="shared" si="15"/>
        <v>0</v>
      </c>
      <c r="J99" s="167"/>
      <c r="K99" s="168">
        <f t="shared" si="16"/>
        <v>0</v>
      </c>
      <c r="L99" s="168">
        <v>21</v>
      </c>
      <c r="M99" s="168">
        <f t="shared" si="17"/>
        <v>0</v>
      </c>
      <c r="N99" s="161">
        <v>0</v>
      </c>
      <c r="O99" s="161">
        <f t="shared" si="18"/>
        <v>0</v>
      </c>
      <c r="P99" s="161">
        <v>0</v>
      </c>
      <c r="Q99" s="161">
        <f t="shared" si="19"/>
        <v>0</v>
      </c>
      <c r="R99" s="161"/>
      <c r="S99" s="161"/>
      <c r="T99" s="162">
        <v>0</v>
      </c>
      <c r="U99" s="161">
        <f t="shared" si="20"/>
        <v>0</v>
      </c>
      <c r="V99" s="208" t="s">
        <v>309</v>
      </c>
      <c r="W99" s="208" t="s">
        <v>311</v>
      </c>
      <c r="X99" s="151"/>
      <c r="Y99" s="151"/>
      <c r="Z99" s="151"/>
      <c r="AA99" s="151"/>
      <c r="AB99" s="151"/>
      <c r="AC99" s="151"/>
      <c r="AD99" s="151"/>
      <c r="AE99" s="151" t="s">
        <v>107</v>
      </c>
      <c r="AF99" s="151"/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ht="22.5" outlineLevel="1" x14ac:dyDescent="0.2">
      <c r="A100" s="152">
        <v>87</v>
      </c>
      <c r="B100" s="159" t="s">
        <v>244</v>
      </c>
      <c r="C100" s="188" t="s">
        <v>245</v>
      </c>
      <c r="D100" s="161" t="s">
        <v>138</v>
      </c>
      <c r="E100" s="165">
        <v>7</v>
      </c>
      <c r="F100" s="167"/>
      <c r="G100" s="168">
        <f t="shared" si="14"/>
        <v>0</v>
      </c>
      <c r="H100" s="167"/>
      <c r="I100" s="168">
        <f t="shared" si="15"/>
        <v>0</v>
      </c>
      <c r="J100" s="167"/>
      <c r="K100" s="168">
        <f t="shared" si="16"/>
        <v>0</v>
      </c>
      <c r="L100" s="168">
        <v>21</v>
      </c>
      <c r="M100" s="168">
        <f t="shared" si="17"/>
        <v>0</v>
      </c>
      <c r="N100" s="161">
        <v>0</v>
      </c>
      <c r="O100" s="161">
        <f t="shared" si="18"/>
        <v>0</v>
      </c>
      <c r="P100" s="161">
        <v>0</v>
      </c>
      <c r="Q100" s="161">
        <f t="shared" si="19"/>
        <v>0</v>
      </c>
      <c r="R100" s="161"/>
      <c r="S100" s="161"/>
      <c r="T100" s="162">
        <v>0.59950000000000003</v>
      </c>
      <c r="U100" s="161">
        <f t="shared" si="20"/>
        <v>4.2</v>
      </c>
      <c r="V100" s="208" t="s">
        <v>309</v>
      </c>
      <c r="W100" s="209" t="s">
        <v>310</v>
      </c>
      <c r="X100" s="151"/>
      <c r="Y100" s="151"/>
      <c r="Z100" s="151"/>
      <c r="AA100" s="151"/>
      <c r="AB100" s="151"/>
      <c r="AC100" s="151"/>
      <c r="AD100" s="151"/>
      <c r="AE100" s="151" t="s">
        <v>98</v>
      </c>
      <c r="AF100" s="151"/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ht="22.5" outlineLevel="1" x14ac:dyDescent="0.2">
      <c r="A101" s="152">
        <v>88</v>
      </c>
      <c r="B101" s="159" t="s">
        <v>246</v>
      </c>
      <c r="C101" s="188" t="s">
        <v>247</v>
      </c>
      <c r="D101" s="161" t="s">
        <v>141</v>
      </c>
      <c r="E101" s="165">
        <v>7</v>
      </c>
      <c r="F101" s="167"/>
      <c r="G101" s="168">
        <f t="shared" si="14"/>
        <v>0</v>
      </c>
      <c r="H101" s="167"/>
      <c r="I101" s="168">
        <f t="shared" si="15"/>
        <v>0</v>
      </c>
      <c r="J101" s="167"/>
      <c r="K101" s="168">
        <f t="shared" si="16"/>
        <v>0</v>
      </c>
      <c r="L101" s="168">
        <v>21</v>
      </c>
      <c r="M101" s="168">
        <f t="shared" si="17"/>
        <v>0</v>
      </c>
      <c r="N101" s="161">
        <v>0</v>
      </c>
      <c r="O101" s="161">
        <f t="shared" si="18"/>
        <v>0</v>
      </c>
      <c r="P101" s="161">
        <v>0</v>
      </c>
      <c r="Q101" s="161">
        <f t="shared" si="19"/>
        <v>0</v>
      </c>
      <c r="R101" s="161"/>
      <c r="S101" s="161"/>
      <c r="T101" s="162">
        <v>0</v>
      </c>
      <c r="U101" s="161">
        <f t="shared" si="20"/>
        <v>0</v>
      </c>
      <c r="V101" s="208" t="s">
        <v>309</v>
      </c>
      <c r="W101" s="208" t="s">
        <v>311</v>
      </c>
      <c r="X101" s="151"/>
      <c r="Y101" s="151"/>
      <c r="Z101" s="151"/>
      <c r="AA101" s="151"/>
      <c r="AB101" s="151"/>
      <c r="AC101" s="151"/>
      <c r="AD101" s="151"/>
      <c r="AE101" s="151" t="s">
        <v>107</v>
      </c>
      <c r="AF101" s="151"/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52"/>
      <c r="B102" s="159"/>
      <c r="C102" s="283" t="s">
        <v>248</v>
      </c>
      <c r="D102" s="284"/>
      <c r="E102" s="285"/>
      <c r="F102" s="286"/>
      <c r="G102" s="287"/>
      <c r="H102" s="168"/>
      <c r="I102" s="168"/>
      <c r="J102" s="168"/>
      <c r="K102" s="168"/>
      <c r="L102" s="168"/>
      <c r="M102" s="168"/>
      <c r="N102" s="161"/>
      <c r="O102" s="161"/>
      <c r="P102" s="161"/>
      <c r="Q102" s="161"/>
      <c r="R102" s="161"/>
      <c r="S102" s="161"/>
      <c r="T102" s="162"/>
      <c r="U102" s="161"/>
      <c r="V102" s="210"/>
      <c r="W102" s="211"/>
      <c r="X102" s="151"/>
      <c r="Y102" s="151"/>
      <c r="Z102" s="151"/>
      <c r="AA102" s="151"/>
      <c r="AB102" s="151"/>
      <c r="AC102" s="151"/>
      <c r="AD102" s="151"/>
      <c r="AE102" s="151" t="s">
        <v>100</v>
      </c>
      <c r="AF102" s="151"/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4" t="str">
        <f>C102</f>
        <v>prostup fail secure, 12VDC, úzký profil, včetně systémové kabelové průchodky, 6m systémového kabelu, protiplechu, systémového kování  a ostatního příslušenství</v>
      </c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52">
        <v>89</v>
      </c>
      <c r="B103" s="159" t="s">
        <v>249</v>
      </c>
      <c r="C103" s="188" t="s">
        <v>250</v>
      </c>
      <c r="D103" s="161" t="s">
        <v>138</v>
      </c>
      <c r="E103" s="165">
        <v>2</v>
      </c>
      <c r="F103" s="167"/>
      <c r="G103" s="168">
        <f t="shared" ref="G103:G108" si="21">ROUND(E103*F103,2)</f>
        <v>0</v>
      </c>
      <c r="H103" s="167"/>
      <c r="I103" s="168">
        <f t="shared" ref="I103:I108" si="22">ROUND(E103*H103,2)</f>
        <v>0</v>
      </c>
      <c r="J103" s="167"/>
      <c r="K103" s="168">
        <f t="shared" ref="K103:K108" si="23">ROUND(E103*J103,2)</f>
        <v>0</v>
      </c>
      <c r="L103" s="168">
        <v>21</v>
      </c>
      <c r="M103" s="168">
        <f t="shared" ref="M103:M108" si="24">G103*(1+L103/100)</f>
        <v>0</v>
      </c>
      <c r="N103" s="161">
        <v>0</v>
      </c>
      <c r="O103" s="161">
        <f t="shared" ref="O103:O108" si="25">ROUND(E103*N103,5)</f>
        <v>0</v>
      </c>
      <c r="P103" s="161">
        <v>0</v>
      </c>
      <c r="Q103" s="161">
        <f t="shared" ref="Q103:Q108" si="26">ROUND(E103*P103,5)</f>
        <v>0</v>
      </c>
      <c r="R103" s="161"/>
      <c r="S103" s="161"/>
      <c r="T103" s="162">
        <v>0.61599999999999999</v>
      </c>
      <c r="U103" s="161">
        <f t="shared" ref="U103:U108" si="27">ROUND(E103*T103,2)</f>
        <v>1.23</v>
      </c>
      <c r="V103" s="212" t="s">
        <v>309</v>
      </c>
      <c r="W103" s="213" t="s">
        <v>310</v>
      </c>
      <c r="X103" s="151"/>
      <c r="Y103" s="151"/>
      <c r="Z103" s="151"/>
      <c r="AA103" s="151"/>
      <c r="AB103" s="151"/>
      <c r="AC103" s="151"/>
      <c r="AD103" s="151"/>
      <c r="AE103" s="151" t="s">
        <v>98</v>
      </c>
      <c r="AF103" s="151"/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22.5" outlineLevel="1" x14ac:dyDescent="0.2">
      <c r="A104" s="152">
        <v>90</v>
      </c>
      <c r="B104" s="159" t="s">
        <v>251</v>
      </c>
      <c r="C104" s="188" t="s">
        <v>252</v>
      </c>
      <c r="D104" s="161" t="s">
        <v>141</v>
      </c>
      <c r="E104" s="165">
        <v>2</v>
      </c>
      <c r="F104" s="167"/>
      <c r="G104" s="168">
        <f t="shared" si="21"/>
        <v>0</v>
      </c>
      <c r="H104" s="167"/>
      <c r="I104" s="168">
        <f t="shared" si="22"/>
        <v>0</v>
      </c>
      <c r="J104" s="167"/>
      <c r="K104" s="168">
        <f t="shared" si="23"/>
        <v>0</v>
      </c>
      <c r="L104" s="168">
        <v>21</v>
      </c>
      <c r="M104" s="168">
        <f t="shared" si="24"/>
        <v>0</v>
      </c>
      <c r="N104" s="161">
        <v>0</v>
      </c>
      <c r="O104" s="161">
        <f t="shared" si="25"/>
        <v>0</v>
      </c>
      <c r="P104" s="161">
        <v>0</v>
      </c>
      <c r="Q104" s="161">
        <f t="shared" si="26"/>
        <v>0</v>
      </c>
      <c r="R104" s="161"/>
      <c r="S104" s="161"/>
      <c r="T104" s="162">
        <v>0</v>
      </c>
      <c r="U104" s="161">
        <f t="shared" si="27"/>
        <v>0</v>
      </c>
      <c r="V104" s="212" t="s">
        <v>309</v>
      </c>
      <c r="W104" s="212" t="s">
        <v>311</v>
      </c>
      <c r="X104" s="151"/>
      <c r="Y104" s="151"/>
      <c r="Z104" s="151"/>
      <c r="AA104" s="151"/>
      <c r="AB104" s="151"/>
      <c r="AC104" s="151"/>
      <c r="AD104" s="151"/>
      <c r="AE104" s="151" t="s">
        <v>107</v>
      </c>
      <c r="AF104" s="151"/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2">
        <v>91</v>
      </c>
      <c r="B105" s="159" t="s">
        <v>253</v>
      </c>
      <c r="C105" s="188" t="s">
        <v>254</v>
      </c>
      <c r="D105" s="161" t="s">
        <v>141</v>
      </c>
      <c r="E105" s="165">
        <v>2</v>
      </c>
      <c r="F105" s="167"/>
      <c r="G105" s="168">
        <f t="shared" si="21"/>
        <v>0</v>
      </c>
      <c r="H105" s="167"/>
      <c r="I105" s="168">
        <f t="shared" si="22"/>
        <v>0</v>
      </c>
      <c r="J105" s="167"/>
      <c r="K105" s="168">
        <f t="shared" si="23"/>
        <v>0</v>
      </c>
      <c r="L105" s="168">
        <v>21</v>
      </c>
      <c r="M105" s="168">
        <f t="shared" si="24"/>
        <v>0</v>
      </c>
      <c r="N105" s="161">
        <v>0</v>
      </c>
      <c r="O105" s="161">
        <f t="shared" si="25"/>
        <v>0</v>
      </c>
      <c r="P105" s="161">
        <v>0</v>
      </c>
      <c r="Q105" s="161">
        <f t="shared" si="26"/>
        <v>0</v>
      </c>
      <c r="R105" s="161"/>
      <c r="S105" s="161"/>
      <c r="T105" s="162">
        <v>0</v>
      </c>
      <c r="U105" s="161">
        <f t="shared" si="27"/>
        <v>0</v>
      </c>
      <c r="V105" s="214" t="s">
        <v>309</v>
      </c>
      <c r="W105" s="214" t="s">
        <v>311</v>
      </c>
      <c r="X105" s="151"/>
      <c r="Y105" s="151"/>
      <c r="Z105" s="151"/>
      <c r="AA105" s="151"/>
      <c r="AB105" s="151"/>
      <c r="AC105" s="151"/>
      <c r="AD105" s="151"/>
      <c r="AE105" s="151" t="s">
        <v>107</v>
      </c>
      <c r="AF105" s="151"/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ht="22.5" outlineLevel="1" x14ac:dyDescent="0.2">
      <c r="A106" s="152">
        <v>92</v>
      </c>
      <c r="B106" s="159" t="s">
        <v>255</v>
      </c>
      <c r="C106" s="188" t="s">
        <v>256</v>
      </c>
      <c r="D106" s="161" t="s">
        <v>138</v>
      </c>
      <c r="E106" s="165">
        <v>1</v>
      </c>
      <c r="F106" s="167"/>
      <c r="G106" s="168">
        <f t="shared" si="21"/>
        <v>0</v>
      </c>
      <c r="H106" s="167"/>
      <c r="I106" s="168">
        <f t="shared" si="22"/>
        <v>0</v>
      </c>
      <c r="J106" s="167"/>
      <c r="K106" s="168">
        <f t="shared" si="23"/>
        <v>0</v>
      </c>
      <c r="L106" s="168">
        <v>21</v>
      </c>
      <c r="M106" s="168">
        <f t="shared" si="24"/>
        <v>0</v>
      </c>
      <c r="N106" s="161">
        <v>0</v>
      </c>
      <c r="O106" s="161">
        <f t="shared" si="25"/>
        <v>0</v>
      </c>
      <c r="P106" s="161">
        <v>0</v>
      </c>
      <c r="Q106" s="161">
        <f t="shared" si="26"/>
        <v>0</v>
      </c>
      <c r="R106" s="161"/>
      <c r="S106" s="161"/>
      <c r="T106" s="162">
        <v>0.14249999999999999</v>
      </c>
      <c r="U106" s="161">
        <f t="shared" si="27"/>
        <v>0.14000000000000001</v>
      </c>
      <c r="V106" s="214" t="s">
        <v>309</v>
      </c>
      <c r="W106" s="215" t="s">
        <v>310</v>
      </c>
      <c r="X106" s="151"/>
      <c r="Y106" s="151"/>
      <c r="Z106" s="151"/>
      <c r="AA106" s="151"/>
      <c r="AB106" s="151"/>
      <c r="AC106" s="151"/>
      <c r="AD106" s="151"/>
      <c r="AE106" s="151" t="s">
        <v>98</v>
      </c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ht="22.5" outlineLevel="1" x14ac:dyDescent="0.2">
      <c r="A107" s="152">
        <v>93</v>
      </c>
      <c r="B107" s="159" t="s">
        <v>234</v>
      </c>
      <c r="C107" s="188" t="s">
        <v>235</v>
      </c>
      <c r="D107" s="161" t="s">
        <v>138</v>
      </c>
      <c r="E107" s="165">
        <v>1</v>
      </c>
      <c r="F107" s="167"/>
      <c r="G107" s="168">
        <f t="shared" si="21"/>
        <v>0</v>
      </c>
      <c r="H107" s="167"/>
      <c r="I107" s="168">
        <f t="shared" si="22"/>
        <v>0</v>
      </c>
      <c r="J107" s="167"/>
      <c r="K107" s="168">
        <f t="shared" si="23"/>
        <v>0</v>
      </c>
      <c r="L107" s="168">
        <v>21</v>
      </c>
      <c r="M107" s="168">
        <f t="shared" si="24"/>
        <v>0</v>
      </c>
      <c r="N107" s="161">
        <v>0</v>
      </c>
      <c r="O107" s="161">
        <f t="shared" si="25"/>
        <v>0</v>
      </c>
      <c r="P107" s="161">
        <v>0</v>
      </c>
      <c r="Q107" s="161">
        <f t="shared" si="26"/>
        <v>0</v>
      </c>
      <c r="R107" s="161"/>
      <c r="S107" s="161"/>
      <c r="T107" s="162">
        <v>0.59167000000000003</v>
      </c>
      <c r="U107" s="161">
        <f t="shared" si="27"/>
        <v>0.59</v>
      </c>
      <c r="V107" s="214" t="s">
        <v>309</v>
      </c>
      <c r="W107" s="215" t="s">
        <v>310</v>
      </c>
      <c r="X107" s="151"/>
      <c r="Y107" s="151"/>
      <c r="Z107" s="151"/>
      <c r="AA107" s="151"/>
      <c r="AB107" s="151"/>
      <c r="AC107" s="151"/>
      <c r="AD107" s="151"/>
      <c r="AE107" s="151" t="s">
        <v>98</v>
      </c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2">
        <v>94</v>
      </c>
      <c r="B108" s="159" t="s">
        <v>266</v>
      </c>
      <c r="C108" s="188" t="s">
        <v>267</v>
      </c>
      <c r="D108" s="161" t="s">
        <v>141</v>
      </c>
      <c r="E108" s="165">
        <v>1</v>
      </c>
      <c r="F108" s="167"/>
      <c r="G108" s="168">
        <f t="shared" si="21"/>
        <v>0</v>
      </c>
      <c r="H108" s="167"/>
      <c r="I108" s="168">
        <f t="shared" si="22"/>
        <v>0</v>
      </c>
      <c r="J108" s="167"/>
      <c r="K108" s="168">
        <f t="shared" si="23"/>
        <v>0</v>
      </c>
      <c r="L108" s="168">
        <v>21</v>
      </c>
      <c r="M108" s="168">
        <f t="shared" si="24"/>
        <v>0</v>
      </c>
      <c r="N108" s="161">
        <v>0</v>
      </c>
      <c r="O108" s="161">
        <f t="shared" si="25"/>
        <v>0</v>
      </c>
      <c r="P108" s="161">
        <v>0</v>
      </c>
      <c r="Q108" s="161">
        <f t="shared" si="26"/>
        <v>0</v>
      </c>
      <c r="R108" s="161"/>
      <c r="S108" s="161"/>
      <c r="T108" s="162">
        <v>0</v>
      </c>
      <c r="U108" s="161">
        <f t="shared" si="27"/>
        <v>0</v>
      </c>
      <c r="V108" s="214" t="s">
        <v>309</v>
      </c>
      <c r="W108" s="214" t="s">
        <v>311</v>
      </c>
      <c r="X108" s="151"/>
      <c r="Y108" s="151"/>
      <c r="Z108" s="151"/>
      <c r="AA108" s="151"/>
      <c r="AB108" s="151"/>
      <c r="AC108" s="151"/>
      <c r="AD108" s="151"/>
      <c r="AE108" s="151" t="s">
        <v>107</v>
      </c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2"/>
      <c r="B109" s="159"/>
      <c r="C109" s="283" t="s">
        <v>268</v>
      </c>
      <c r="D109" s="284"/>
      <c r="E109" s="285"/>
      <c r="F109" s="286"/>
      <c r="G109" s="287"/>
      <c r="H109" s="168"/>
      <c r="I109" s="168"/>
      <c r="J109" s="168"/>
      <c r="K109" s="168"/>
      <c r="L109" s="168"/>
      <c r="M109" s="168"/>
      <c r="N109" s="161"/>
      <c r="O109" s="161"/>
      <c r="P109" s="161"/>
      <c r="Q109" s="161"/>
      <c r="R109" s="161"/>
      <c r="S109" s="161"/>
      <c r="T109" s="162"/>
      <c r="U109" s="161"/>
      <c r="V109" s="216"/>
      <c r="W109" s="217"/>
      <c r="X109" s="151"/>
      <c r="Y109" s="151"/>
      <c r="Z109" s="151"/>
      <c r="AA109" s="151"/>
      <c r="AB109" s="151"/>
      <c r="AC109" s="151"/>
      <c r="AD109" s="151"/>
      <c r="AE109" s="151" t="s">
        <v>100</v>
      </c>
      <c r="AF109" s="151"/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4" t="str">
        <f>C109</f>
        <v xml:space="preserve"> včetně pasívního PoE injektoru s napájecím adaptérem 12V a převodníku PoE na pasívní PoE 12 V</v>
      </c>
      <c r="BB109" s="151"/>
      <c r="BC109" s="151"/>
      <c r="BD109" s="151"/>
      <c r="BE109" s="151"/>
      <c r="BF109" s="151"/>
      <c r="BG109" s="151"/>
      <c r="BH109" s="151"/>
    </row>
    <row r="110" spans="1:60" ht="22.5" outlineLevel="1" x14ac:dyDescent="0.2">
      <c r="A110" s="152">
        <v>95</v>
      </c>
      <c r="B110" s="159" t="s">
        <v>269</v>
      </c>
      <c r="C110" s="188" t="s">
        <v>270</v>
      </c>
      <c r="D110" s="161" t="s">
        <v>141</v>
      </c>
      <c r="E110" s="165">
        <v>1</v>
      </c>
      <c r="F110" s="167"/>
      <c r="G110" s="168">
        <f>ROUND(E110*F110,2)</f>
        <v>0</v>
      </c>
      <c r="H110" s="167"/>
      <c r="I110" s="168">
        <f>ROUND(E110*H110,2)</f>
        <v>0</v>
      </c>
      <c r="J110" s="167"/>
      <c r="K110" s="168">
        <f>ROUND(E110*J110,2)</f>
        <v>0</v>
      </c>
      <c r="L110" s="168">
        <v>21</v>
      </c>
      <c r="M110" s="168">
        <f>G110*(1+L110/100)</f>
        <v>0</v>
      </c>
      <c r="N110" s="161">
        <v>0</v>
      </c>
      <c r="O110" s="161">
        <f>ROUND(E110*N110,5)</f>
        <v>0</v>
      </c>
      <c r="P110" s="161">
        <v>0</v>
      </c>
      <c r="Q110" s="161">
        <f>ROUND(E110*P110,5)</f>
        <v>0</v>
      </c>
      <c r="R110" s="161"/>
      <c r="S110" s="161"/>
      <c r="T110" s="162">
        <v>0</v>
      </c>
      <c r="U110" s="161">
        <f>ROUND(E110*T110,2)</f>
        <v>0</v>
      </c>
      <c r="V110" s="214" t="s">
        <v>309</v>
      </c>
      <c r="W110" s="214" t="s">
        <v>311</v>
      </c>
      <c r="X110" s="151"/>
      <c r="Y110" s="151"/>
      <c r="Z110" s="151"/>
      <c r="AA110" s="151"/>
      <c r="AB110" s="151"/>
      <c r="AC110" s="151"/>
      <c r="AD110" s="151"/>
      <c r="AE110" s="151" t="s">
        <v>107</v>
      </c>
      <c r="AF110" s="151"/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2"/>
      <c r="B111" s="159"/>
      <c r="C111" s="283" t="s">
        <v>271</v>
      </c>
      <c r="D111" s="284"/>
      <c r="E111" s="285"/>
      <c r="F111" s="286"/>
      <c r="G111" s="287"/>
      <c r="H111" s="168"/>
      <c r="I111" s="168"/>
      <c r="J111" s="168"/>
      <c r="K111" s="168"/>
      <c r="L111" s="168"/>
      <c r="M111" s="168"/>
      <c r="N111" s="161"/>
      <c r="O111" s="161"/>
      <c r="P111" s="161"/>
      <c r="Q111" s="161"/>
      <c r="R111" s="161"/>
      <c r="S111" s="161"/>
      <c r="T111" s="162"/>
      <c r="U111" s="161"/>
      <c r="V111" s="216"/>
      <c r="W111" s="217"/>
      <c r="X111" s="151"/>
      <c r="Y111" s="151"/>
      <c r="Z111" s="151"/>
      <c r="AA111" s="151"/>
      <c r="AB111" s="151"/>
      <c r="AC111" s="151"/>
      <c r="AD111" s="151"/>
      <c r="AE111" s="151" t="s">
        <v>100</v>
      </c>
      <c r="AF111" s="151"/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4" t="str">
        <f>C111</f>
        <v>včetně konfigurace</v>
      </c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2">
        <v>96</v>
      </c>
      <c r="B112" s="159" t="s">
        <v>272</v>
      </c>
      <c r="C112" s="188" t="s">
        <v>273</v>
      </c>
      <c r="D112" s="161" t="s">
        <v>141</v>
      </c>
      <c r="E112" s="165">
        <v>1</v>
      </c>
      <c r="F112" s="167"/>
      <c r="G112" s="168">
        <f>ROUND(E112*F112,2)</f>
        <v>0</v>
      </c>
      <c r="H112" s="167"/>
      <c r="I112" s="168">
        <f>ROUND(E112*H112,2)</f>
        <v>0</v>
      </c>
      <c r="J112" s="167"/>
      <c r="K112" s="168">
        <f>ROUND(E112*J112,2)</f>
        <v>0</v>
      </c>
      <c r="L112" s="168">
        <v>21</v>
      </c>
      <c r="M112" s="168">
        <f>G112*(1+L112/100)</f>
        <v>0</v>
      </c>
      <c r="N112" s="161">
        <v>0</v>
      </c>
      <c r="O112" s="161">
        <f>ROUND(E112*N112,5)</f>
        <v>0</v>
      </c>
      <c r="P112" s="161">
        <v>0</v>
      </c>
      <c r="Q112" s="161">
        <f>ROUND(E112*P112,5)</f>
        <v>0</v>
      </c>
      <c r="R112" s="161"/>
      <c r="S112" s="161"/>
      <c r="T112" s="162">
        <v>0</v>
      </c>
      <c r="U112" s="161">
        <f>ROUND(E112*T112,2)</f>
        <v>0</v>
      </c>
      <c r="V112" s="214" t="s">
        <v>309</v>
      </c>
      <c r="W112" s="214" t="s">
        <v>311</v>
      </c>
      <c r="X112" s="151"/>
      <c r="Y112" s="151"/>
      <c r="Z112" s="151"/>
      <c r="AA112" s="151"/>
      <c r="AB112" s="151"/>
      <c r="AC112" s="151"/>
      <c r="AD112" s="151"/>
      <c r="AE112" s="151" t="s">
        <v>107</v>
      </c>
      <c r="AF112" s="151"/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2"/>
      <c r="B113" s="159"/>
      <c r="C113" s="283" t="s">
        <v>274</v>
      </c>
      <c r="D113" s="284"/>
      <c r="E113" s="285"/>
      <c r="F113" s="286"/>
      <c r="G113" s="287"/>
      <c r="H113" s="168"/>
      <c r="I113" s="168"/>
      <c r="J113" s="168"/>
      <c r="K113" s="168"/>
      <c r="L113" s="168"/>
      <c r="M113" s="168"/>
      <c r="N113" s="161"/>
      <c r="O113" s="161"/>
      <c r="P113" s="161"/>
      <c r="Q113" s="161"/>
      <c r="R113" s="161"/>
      <c r="S113" s="161"/>
      <c r="T113" s="162"/>
      <c r="U113" s="161"/>
      <c r="V113" s="216"/>
      <c r="W113" s="217"/>
      <c r="X113" s="151"/>
      <c r="Y113" s="151"/>
      <c r="Z113" s="151"/>
      <c r="AA113" s="151"/>
      <c r="AB113" s="151"/>
      <c r="AC113" s="151"/>
      <c r="AD113" s="151"/>
      <c r="AE113" s="151" t="s">
        <v>100</v>
      </c>
      <c r="AF113" s="151"/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4" t="str">
        <f>C113</f>
        <v>Obsahuje izol.pásky,sádru,pomocné svorkovnice,vruty,hmoždinky,těsn.hmoty</v>
      </c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2"/>
      <c r="B114" s="159"/>
      <c r="C114" s="283" t="s">
        <v>275</v>
      </c>
      <c r="D114" s="284"/>
      <c r="E114" s="285"/>
      <c r="F114" s="286"/>
      <c r="G114" s="287"/>
      <c r="H114" s="168"/>
      <c r="I114" s="168"/>
      <c r="J114" s="168"/>
      <c r="K114" s="168"/>
      <c r="L114" s="168"/>
      <c r="M114" s="168"/>
      <c r="N114" s="161"/>
      <c r="O114" s="161"/>
      <c r="P114" s="161"/>
      <c r="Q114" s="161"/>
      <c r="R114" s="161"/>
      <c r="S114" s="161"/>
      <c r="T114" s="162"/>
      <c r="U114" s="161"/>
      <c r="V114" s="216"/>
      <c r="W114" s="217"/>
      <c r="X114" s="151"/>
      <c r="Y114" s="151"/>
      <c r="Z114" s="151"/>
      <c r="AA114" s="151"/>
      <c r="AB114" s="151"/>
      <c r="AC114" s="151"/>
      <c r="AD114" s="151"/>
      <c r="AE114" s="151" t="s">
        <v>100</v>
      </c>
      <c r="AF114" s="151"/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4" t="str">
        <f>C114</f>
        <v>a ostatní instalační materiál.</v>
      </c>
      <c r="BB114" s="151"/>
      <c r="BC114" s="151"/>
      <c r="BD114" s="151"/>
      <c r="BE114" s="151"/>
      <c r="BF114" s="151"/>
      <c r="BG114" s="151"/>
      <c r="BH114" s="151"/>
    </row>
    <row r="115" spans="1:60" ht="22.5" outlineLevel="1" x14ac:dyDescent="0.2">
      <c r="A115" s="152">
        <v>97</v>
      </c>
      <c r="B115" s="159" t="s">
        <v>276</v>
      </c>
      <c r="C115" s="188" t="s">
        <v>277</v>
      </c>
      <c r="D115" s="161" t="s">
        <v>278</v>
      </c>
      <c r="E115" s="165">
        <v>8</v>
      </c>
      <c r="F115" s="167"/>
      <c r="G115" s="168">
        <f>ROUND(E115*F115,2)</f>
        <v>0</v>
      </c>
      <c r="H115" s="167"/>
      <c r="I115" s="168">
        <f>ROUND(E115*H115,2)</f>
        <v>0</v>
      </c>
      <c r="J115" s="167"/>
      <c r="K115" s="168">
        <f>ROUND(E115*J115,2)</f>
        <v>0</v>
      </c>
      <c r="L115" s="168">
        <v>21</v>
      </c>
      <c r="M115" s="168">
        <f>G115*(1+L115/100)</f>
        <v>0</v>
      </c>
      <c r="N115" s="161">
        <v>0</v>
      </c>
      <c r="O115" s="161">
        <f>ROUND(E115*N115,5)</f>
        <v>0</v>
      </c>
      <c r="P115" s="161">
        <v>0</v>
      </c>
      <c r="Q115" s="161">
        <f>ROUND(E115*P115,5)</f>
        <v>0</v>
      </c>
      <c r="R115" s="161"/>
      <c r="S115" s="161"/>
      <c r="T115" s="162">
        <v>1</v>
      </c>
      <c r="U115" s="161">
        <f>ROUND(E115*T115,2)</f>
        <v>8</v>
      </c>
      <c r="V115" s="218" t="s">
        <v>309</v>
      </c>
      <c r="W115" s="219" t="s">
        <v>310</v>
      </c>
      <c r="X115" s="151"/>
      <c r="Y115" s="151"/>
      <c r="Z115" s="151"/>
      <c r="AA115" s="151"/>
      <c r="AB115" s="151"/>
      <c r="AC115" s="151"/>
      <c r="AD115" s="151"/>
      <c r="AE115" s="151" t="s">
        <v>98</v>
      </c>
      <c r="AF115" s="151"/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2"/>
      <c r="B116" s="159"/>
      <c r="C116" s="283" t="s">
        <v>279</v>
      </c>
      <c r="D116" s="284"/>
      <c r="E116" s="285"/>
      <c r="F116" s="286"/>
      <c r="G116" s="287"/>
      <c r="H116" s="168"/>
      <c r="I116" s="168"/>
      <c r="J116" s="168"/>
      <c r="K116" s="168"/>
      <c r="L116" s="168"/>
      <c r="M116" s="168"/>
      <c r="N116" s="161"/>
      <c r="O116" s="161"/>
      <c r="P116" s="161"/>
      <c r="Q116" s="161"/>
      <c r="R116" s="161"/>
      <c r="S116" s="161"/>
      <c r="T116" s="162"/>
      <c r="U116" s="161"/>
      <c r="V116" s="220"/>
      <c r="W116" s="221"/>
      <c r="X116" s="151"/>
      <c r="Y116" s="151"/>
      <c r="Z116" s="151"/>
      <c r="AA116" s="151"/>
      <c r="AB116" s="151"/>
      <c r="AC116" s="151"/>
      <c r="AD116" s="151"/>
      <c r="AE116" s="151" t="s">
        <v>100</v>
      </c>
      <c r="AF116" s="151"/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4" t="str">
        <f>C116</f>
        <v>Zaškolení obsluhy.</v>
      </c>
      <c r="BB116" s="151"/>
      <c r="BC116" s="151"/>
      <c r="BD116" s="151"/>
      <c r="BE116" s="151"/>
      <c r="BF116" s="151"/>
      <c r="BG116" s="151"/>
      <c r="BH116" s="151"/>
    </row>
    <row r="117" spans="1:60" ht="22.5" outlineLevel="1" x14ac:dyDescent="0.2">
      <c r="A117" s="152">
        <v>98</v>
      </c>
      <c r="B117" s="159" t="s">
        <v>280</v>
      </c>
      <c r="C117" s="188" t="s">
        <v>281</v>
      </c>
      <c r="D117" s="161" t="s">
        <v>278</v>
      </c>
      <c r="E117" s="165">
        <v>8</v>
      </c>
      <c r="F117" s="167"/>
      <c r="G117" s="168">
        <f>ROUND(E117*F117,2)</f>
        <v>0</v>
      </c>
      <c r="H117" s="167"/>
      <c r="I117" s="168">
        <f>ROUND(E117*H117,2)</f>
        <v>0</v>
      </c>
      <c r="J117" s="167"/>
      <c r="K117" s="168">
        <f>ROUND(E117*J117,2)</f>
        <v>0</v>
      </c>
      <c r="L117" s="168">
        <v>21</v>
      </c>
      <c r="M117" s="168">
        <f>G117*(1+L117/100)</f>
        <v>0</v>
      </c>
      <c r="N117" s="161">
        <v>0</v>
      </c>
      <c r="O117" s="161">
        <f>ROUND(E117*N117,5)</f>
        <v>0</v>
      </c>
      <c r="P117" s="161">
        <v>0</v>
      </c>
      <c r="Q117" s="161">
        <f>ROUND(E117*P117,5)</f>
        <v>0</v>
      </c>
      <c r="R117" s="161"/>
      <c r="S117" s="161"/>
      <c r="T117" s="162">
        <v>1</v>
      </c>
      <c r="U117" s="161">
        <f>ROUND(E117*T117,2)</f>
        <v>8</v>
      </c>
      <c r="V117" s="218" t="s">
        <v>309</v>
      </c>
      <c r="W117" s="219" t="s">
        <v>310</v>
      </c>
      <c r="X117" s="151"/>
      <c r="Y117" s="151"/>
      <c r="Z117" s="151"/>
      <c r="AA117" s="151"/>
      <c r="AB117" s="151"/>
      <c r="AC117" s="151"/>
      <c r="AD117" s="151"/>
      <c r="AE117" s="151" t="s">
        <v>98</v>
      </c>
      <c r="AF117" s="151"/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2"/>
      <c r="B118" s="159"/>
      <c r="C118" s="283" t="s">
        <v>282</v>
      </c>
      <c r="D118" s="284"/>
      <c r="E118" s="285"/>
      <c r="F118" s="286"/>
      <c r="G118" s="287"/>
      <c r="H118" s="168"/>
      <c r="I118" s="168"/>
      <c r="J118" s="168"/>
      <c r="K118" s="168"/>
      <c r="L118" s="168"/>
      <c r="M118" s="168"/>
      <c r="N118" s="161"/>
      <c r="O118" s="161"/>
      <c r="P118" s="161"/>
      <c r="Q118" s="161"/>
      <c r="R118" s="161"/>
      <c r="S118" s="161"/>
      <c r="T118" s="162"/>
      <c r="U118" s="161"/>
      <c r="V118" s="220"/>
      <c r="W118" s="221"/>
      <c r="X118" s="151"/>
      <c r="Y118" s="151"/>
      <c r="Z118" s="151"/>
      <c r="AA118" s="151"/>
      <c r="AB118" s="151"/>
      <c r="AC118" s="151"/>
      <c r="AD118" s="151"/>
      <c r="AE118" s="151" t="s">
        <v>100</v>
      </c>
      <c r="AF118" s="151"/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4" t="str">
        <f>C118</f>
        <v>Ostatní související činnosti.</v>
      </c>
      <c r="BB118" s="151"/>
      <c r="BC118" s="151"/>
      <c r="BD118" s="151"/>
      <c r="BE118" s="151"/>
      <c r="BF118" s="151"/>
      <c r="BG118" s="151"/>
      <c r="BH118" s="151"/>
    </row>
    <row r="119" spans="1:60" ht="22.5" outlineLevel="1" x14ac:dyDescent="0.2">
      <c r="A119" s="152">
        <v>99</v>
      </c>
      <c r="B119" s="159" t="s">
        <v>283</v>
      </c>
      <c r="C119" s="188" t="s">
        <v>284</v>
      </c>
      <c r="D119" s="161" t="s">
        <v>278</v>
      </c>
      <c r="E119" s="165">
        <v>24</v>
      </c>
      <c r="F119" s="167"/>
      <c r="G119" s="168">
        <f t="shared" ref="G119:G124" si="28">ROUND(E119*F119,2)</f>
        <v>0</v>
      </c>
      <c r="H119" s="167"/>
      <c r="I119" s="168">
        <f t="shared" ref="I119:I124" si="29">ROUND(E119*H119,2)</f>
        <v>0</v>
      </c>
      <c r="J119" s="167"/>
      <c r="K119" s="168">
        <f t="shared" ref="K119:K124" si="30">ROUND(E119*J119,2)</f>
        <v>0</v>
      </c>
      <c r="L119" s="168">
        <v>21</v>
      </c>
      <c r="M119" s="168">
        <f t="shared" ref="M119:M124" si="31">G119*(1+L119/100)</f>
        <v>0</v>
      </c>
      <c r="N119" s="161">
        <v>0</v>
      </c>
      <c r="O119" s="161">
        <f t="shared" ref="O119:O124" si="32">ROUND(E119*N119,5)</f>
        <v>0</v>
      </c>
      <c r="P119" s="161">
        <v>0</v>
      </c>
      <c r="Q119" s="161">
        <f t="shared" ref="Q119:Q124" si="33">ROUND(E119*P119,5)</f>
        <v>0</v>
      </c>
      <c r="R119" s="161"/>
      <c r="S119" s="161"/>
      <c r="T119" s="162">
        <v>1</v>
      </c>
      <c r="U119" s="161">
        <f t="shared" ref="U119:U124" si="34">ROUND(E119*T119,2)</f>
        <v>24</v>
      </c>
      <c r="V119" s="218" t="s">
        <v>309</v>
      </c>
      <c r="W119" s="219" t="s">
        <v>310</v>
      </c>
      <c r="X119" s="151"/>
      <c r="Y119" s="151"/>
      <c r="Z119" s="151"/>
      <c r="AA119" s="151"/>
      <c r="AB119" s="151"/>
      <c r="AC119" s="151"/>
      <c r="AD119" s="151"/>
      <c r="AE119" s="151" t="s">
        <v>98</v>
      </c>
      <c r="AF119" s="151"/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ht="22.5" outlineLevel="1" x14ac:dyDescent="0.2">
      <c r="A120" s="152">
        <v>100</v>
      </c>
      <c r="B120" s="159" t="s">
        <v>285</v>
      </c>
      <c r="C120" s="188" t="s">
        <v>286</v>
      </c>
      <c r="D120" s="161" t="s">
        <v>141</v>
      </c>
      <c r="E120" s="165">
        <v>1</v>
      </c>
      <c r="F120" s="167"/>
      <c r="G120" s="168">
        <f t="shared" si="28"/>
        <v>0</v>
      </c>
      <c r="H120" s="167"/>
      <c r="I120" s="168">
        <f t="shared" si="29"/>
        <v>0</v>
      </c>
      <c r="J120" s="167"/>
      <c r="K120" s="168">
        <f t="shared" si="30"/>
        <v>0</v>
      </c>
      <c r="L120" s="168">
        <v>21</v>
      </c>
      <c r="M120" s="168">
        <f t="shared" si="31"/>
        <v>0</v>
      </c>
      <c r="N120" s="161">
        <v>0</v>
      </c>
      <c r="O120" s="161">
        <f t="shared" si="32"/>
        <v>0</v>
      </c>
      <c r="P120" s="161">
        <v>0</v>
      </c>
      <c r="Q120" s="161">
        <f t="shared" si="33"/>
        <v>0</v>
      </c>
      <c r="R120" s="161"/>
      <c r="S120" s="161"/>
      <c r="T120" s="162">
        <v>0</v>
      </c>
      <c r="U120" s="161">
        <f t="shared" si="34"/>
        <v>0</v>
      </c>
      <c r="V120" s="218" t="s">
        <v>309</v>
      </c>
      <c r="W120" s="219" t="s">
        <v>310</v>
      </c>
      <c r="X120" s="151"/>
      <c r="Y120" s="151"/>
      <c r="Z120" s="151"/>
      <c r="AA120" s="151"/>
      <c r="AB120" s="151"/>
      <c r="AC120" s="151"/>
      <c r="AD120" s="151"/>
      <c r="AE120" s="151" t="s">
        <v>98</v>
      </c>
      <c r="AF120" s="151"/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ht="22.5" outlineLevel="1" x14ac:dyDescent="0.2">
      <c r="A121" s="152">
        <v>101</v>
      </c>
      <c r="B121" s="159" t="s">
        <v>287</v>
      </c>
      <c r="C121" s="188" t="s">
        <v>288</v>
      </c>
      <c r="D121" s="161" t="s">
        <v>278</v>
      </c>
      <c r="E121" s="165">
        <v>12</v>
      </c>
      <c r="F121" s="167"/>
      <c r="G121" s="168">
        <f t="shared" si="28"/>
        <v>0</v>
      </c>
      <c r="H121" s="167"/>
      <c r="I121" s="168">
        <f t="shared" si="29"/>
        <v>0</v>
      </c>
      <c r="J121" s="167"/>
      <c r="K121" s="168">
        <f t="shared" si="30"/>
        <v>0</v>
      </c>
      <c r="L121" s="168">
        <v>21</v>
      </c>
      <c r="M121" s="168">
        <f t="shared" si="31"/>
        <v>0</v>
      </c>
      <c r="N121" s="161">
        <v>0</v>
      </c>
      <c r="O121" s="161">
        <f t="shared" si="32"/>
        <v>0</v>
      </c>
      <c r="P121" s="161">
        <v>0</v>
      </c>
      <c r="Q121" s="161">
        <f t="shared" si="33"/>
        <v>0</v>
      </c>
      <c r="R121" s="161"/>
      <c r="S121" s="161"/>
      <c r="T121" s="162">
        <v>0</v>
      </c>
      <c r="U121" s="161">
        <f t="shared" si="34"/>
        <v>0</v>
      </c>
      <c r="V121" s="218" t="s">
        <v>309</v>
      </c>
      <c r="W121" s="219" t="s">
        <v>310</v>
      </c>
      <c r="X121" s="151"/>
      <c r="Y121" s="151"/>
      <c r="Z121" s="151"/>
      <c r="AA121" s="151"/>
      <c r="AB121" s="151"/>
      <c r="AC121" s="151"/>
      <c r="AD121" s="151"/>
      <c r="AE121" s="151" t="s">
        <v>98</v>
      </c>
      <c r="AF121" s="151"/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ht="22.5" outlineLevel="1" x14ac:dyDescent="0.2">
      <c r="A122" s="152">
        <v>102</v>
      </c>
      <c r="B122" s="159" t="s">
        <v>289</v>
      </c>
      <c r="C122" s="188" t="s">
        <v>290</v>
      </c>
      <c r="D122" s="161" t="s">
        <v>278</v>
      </c>
      <c r="E122" s="165">
        <v>8</v>
      </c>
      <c r="F122" s="167"/>
      <c r="G122" s="168">
        <f t="shared" si="28"/>
        <v>0</v>
      </c>
      <c r="H122" s="167"/>
      <c r="I122" s="168">
        <f t="shared" si="29"/>
        <v>0</v>
      </c>
      <c r="J122" s="167"/>
      <c r="K122" s="168">
        <f t="shared" si="30"/>
        <v>0</v>
      </c>
      <c r="L122" s="168">
        <v>21</v>
      </c>
      <c r="M122" s="168">
        <f t="shared" si="31"/>
        <v>0</v>
      </c>
      <c r="N122" s="161">
        <v>0</v>
      </c>
      <c r="O122" s="161">
        <f t="shared" si="32"/>
        <v>0</v>
      </c>
      <c r="P122" s="161">
        <v>0</v>
      </c>
      <c r="Q122" s="161">
        <f t="shared" si="33"/>
        <v>0</v>
      </c>
      <c r="R122" s="161"/>
      <c r="S122" s="161"/>
      <c r="T122" s="162">
        <v>0</v>
      </c>
      <c r="U122" s="161">
        <f t="shared" si="34"/>
        <v>0</v>
      </c>
      <c r="V122" s="218" t="s">
        <v>309</v>
      </c>
      <c r="W122" s="219" t="s">
        <v>310</v>
      </c>
      <c r="X122" s="151"/>
      <c r="Y122" s="151"/>
      <c r="Z122" s="151"/>
      <c r="AA122" s="151"/>
      <c r="AB122" s="151"/>
      <c r="AC122" s="151"/>
      <c r="AD122" s="151"/>
      <c r="AE122" s="151" t="s">
        <v>98</v>
      </c>
      <c r="AF122" s="151"/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ht="22.5" outlineLevel="1" x14ac:dyDescent="0.2">
      <c r="A123" s="152">
        <v>103</v>
      </c>
      <c r="B123" s="159" t="s">
        <v>291</v>
      </c>
      <c r="C123" s="188" t="s">
        <v>292</v>
      </c>
      <c r="D123" s="161" t="s">
        <v>278</v>
      </c>
      <c r="E123" s="165">
        <v>14</v>
      </c>
      <c r="F123" s="167"/>
      <c r="G123" s="168">
        <f t="shared" si="28"/>
        <v>0</v>
      </c>
      <c r="H123" s="167"/>
      <c r="I123" s="168">
        <f t="shared" si="29"/>
        <v>0</v>
      </c>
      <c r="J123" s="167"/>
      <c r="K123" s="168">
        <f t="shared" si="30"/>
        <v>0</v>
      </c>
      <c r="L123" s="168">
        <v>21</v>
      </c>
      <c r="M123" s="168">
        <f t="shared" si="31"/>
        <v>0</v>
      </c>
      <c r="N123" s="161">
        <v>0</v>
      </c>
      <c r="O123" s="161">
        <f t="shared" si="32"/>
        <v>0</v>
      </c>
      <c r="P123" s="161">
        <v>0</v>
      </c>
      <c r="Q123" s="161">
        <f t="shared" si="33"/>
        <v>0</v>
      </c>
      <c r="R123" s="161"/>
      <c r="S123" s="161"/>
      <c r="T123" s="162">
        <v>0</v>
      </c>
      <c r="U123" s="161">
        <f t="shared" si="34"/>
        <v>0</v>
      </c>
      <c r="V123" s="218" t="s">
        <v>309</v>
      </c>
      <c r="W123" s="219" t="s">
        <v>310</v>
      </c>
      <c r="X123" s="151"/>
      <c r="Y123" s="151"/>
      <c r="Z123" s="151"/>
      <c r="AA123" s="151"/>
      <c r="AB123" s="151"/>
      <c r="AC123" s="151"/>
      <c r="AD123" s="151"/>
      <c r="AE123" s="151" t="s">
        <v>98</v>
      </c>
      <c r="AF123" s="151"/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ht="22.5" outlineLevel="1" x14ac:dyDescent="0.2">
      <c r="A124" s="152">
        <v>104</v>
      </c>
      <c r="B124" s="159" t="s">
        <v>293</v>
      </c>
      <c r="C124" s="188" t="s">
        <v>294</v>
      </c>
      <c r="D124" s="161" t="s">
        <v>278</v>
      </c>
      <c r="E124" s="165">
        <v>12</v>
      </c>
      <c r="F124" s="167"/>
      <c r="G124" s="168">
        <f t="shared" si="28"/>
        <v>0</v>
      </c>
      <c r="H124" s="167"/>
      <c r="I124" s="168">
        <f t="shared" si="29"/>
        <v>0</v>
      </c>
      <c r="J124" s="167"/>
      <c r="K124" s="168">
        <f t="shared" si="30"/>
        <v>0</v>
      </c>
      <c r="L124" s="168">
        <v>21</v>
      </c>
      <c r="M124" s="168">
        <f t="shared" si="31"/>
        <v>0</v>
      </c>
      <c r="N124" s="161">
        <v>0</v>
      </c>
      <c r="O124" s="161">
        <f t="shared" si="32"/>
        <v>0</v>
      </c>
      <c r="P124" s="161">
        <v>0</v>
      </c>
      <c r="Q124" s="161">
        <f t="shared" si="33"/>
        <v>0</v>
      </c>
      <c r="R124" s="161"/>
      <c r="S124" s="161"/>
      <c r="T124" s="162">
        <v>5.0000000000000001E-3</v>
      </c>
      <c r="U124" s="161">
        <f t="shared" si="34"/>
        <v>0.06</v>
      </c>
      <c r="V124" s="218" t="s">
        <v>309</v>
      </c>
      <c r="W124" s="219" t="s">
        <v>310</v>
      </c>
      <c r="X124" s="151"/>
      <c r="Y124" s="151"/>
      <c r="Z124" s="151"/>
      <c r="AA124" s="151"/>
      <c r="AB124" s="151"/>
      <c r="AC124" s="151"/>
      <c r="AD124" s="151"/>
      <c r="AE124" s="151" t="s">
        <v>98</v>
      </c>
      <c r="AF124" s="151"/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x14ac:dyDescent="0.2">
      <c r="A125" s="153" t="s">
        <v>93</v>
      </c>
      <c r="B125" s="160" t="s">
        <v>66</v>
      </c>
      <c r="C125" s="189" t="s">
        <v>27</v>
      </c>
      <c r="D125" s="163"/>
      <c r="E125" s="166"/>
      <c r="F125" s="169"/>
      <c r="G125" s="169">
        <f>SUMIF(AE126:AE129,"&lt;&gt;NOR",G126:G129)</f>
        <v>0</v>
      </c>
      <c r="H125" s="169"/>
      <c r="I125" s="169">
        <f>SUM(I126:I129)</f>
        <v>0</v>
      </c>
      <c r="J125" s="169"/>
      <c r="K125" s="169">
        <f>SUM(K126:K129)</f>
        <v>0</v>
      </c>
      <c r="L125" s="169"/>
      <c r="M125" s="169">
        <f>SUM(M126:M129)</f>
        <v>0</v>
      </c>
      <c r="N125" s="163"/>
      <c r="O125" s="163">
        <f>SUM(O126:O129)</f>
        <v>0</v>
      </c>
      <c r="P125" s="163"/>
      <c r="Q125" s="163">
        <f>SUM(Q126:Q129)</f>
        <v>0</v>
      </c>
      <c r="R125" s="163"/>
      <c r="S125" s="163"/>
      <c r="T125" s="164"/>
      <c r="U125" s="163">
        <f>SUM(U126:U129)</f>
        <v>0</v>
      </c>
      <c r="V125" s="223"/>
      <c r="W125" s="224"/>
      <c r="AE125" t="s">
        <v>94</v>
      </c>
    </row>
    <row r="126" spans="1:60" ht="22.5" outlineLevel="1" x14ac:dyDescent="0.2">
      <c r="A126" s="152">
        <v>105</v>
      </c>
      <c r="B126" s="159" t="s">
        <v>295</v>
      </c>
      <c r="C126" s="188" t="s">
        <v>296</v>
      </c>
      <c r="D126" s="161" t="s">
        <v>278</v>
      </c>
      <c r="E126" s="165">
        <v>8</v>
      </c>
      <c r="F126" s="167"/>
      <c r="G126" s="168">
        <f>ROUND(E126*F126,2)</f>
        <v>0</v>
      </c>
      <c r="H126" s="167"/>
      <c r="I126" s="168">
        <f>ROUND(E126*H126,2)</f>
        <v>0</v>
      </c>
      <c r="J126" s="167"/>
      <c r="K126" s="168">
        <f>ROUND(E126*J126,2)</f>
        <v>0</v>
      </c>
      <c r="L126" s="168">
        <v>21</v>
      </c>
      <c r="M126" s="168">
        <f>G126*(1+L126/100)</f>
        <v>0</v>
      </c>
      <c r="N126" s="161">
        <v>0</v>
      </c>
      <c r="O126" s="161">
        <f>ROUND(E126*N126,5)</f>
        <v>0</v>
      </c>
      <c r="P126" s="161">
        <v>0</v>
      </c>
      <c r="Q126" s="161">
        <f>ROUND(E126*P126,5)</f>
        <v>0</v>
      </c>
      <c r="R126" s="161"/>
      <c r="S126" s="161"/>
      <c r="T126" s="162">
        <v>0</v>
      </c>
      <c r="U126" s="161">
        <f>ROUND(E126*T126,2)</f>
        <v>0</v>
      </c>
      <c r="V126" s="225" t="s">
        <v>309</v>
      </c>
      <c r="W126" s="226" t="s">
        <v>310</v>
      </c>
      <c r="X126" s="151"/>
      <c r="Y126" s="151"/>
      <c r="Z126" s="151"/>
      <c r="AA126" s="151"/>
      <c r="AB126" s="151"/>
      <c r="AC126" s="151"/>
      <c r="AD126" s="151"/>
      <c r="AE126" s="151" t="s">
        <v>98</v>
      </c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ht="22.5" outlineLevel="1" x14ac:dyDescent="0.2">
      <c r="A127" s="152">
        <v>106</v>
      </c>
      <c r="B127" s="159" t="s">
        <v>297</v>
      </c>
      <c r="C127" s="188" t="s">
        <v>298</v>
      </c>
      <c r="D127" s="161" t="s">
        <v>278</v>
      </c>
      <c r="E127" s="165">
        <v>8</v>
      </c>
      <c r="F127" s="167"/>
      <c r="G127" s="168">
        <f>ROUND(E127*F127,2)</f>
        <v>0</v>
      </c>
      <c r="H127" s="167"/>
      <c r="I127" s="168">
        <f>ROUND(E127*H127,2)</f>
        <v>0</v>
      </c>
      <c r="J127" s="167"/>
      <c r="K127" s="168">
        <f>ROUND(E127*J127,2)</f>
        <v>0</v>
      </c>
      <c r="L127" s="168">
        <v>21</v>
      </c>
      <c r="M127" s="168">
        <f>G127*(1+L127/100)</f>
        <v>0</v>
      </c>
      <c r="N127" s="161">
        <v>0</v>
      </c>
      <c r="O127" s="161">
        <f>ROUND(E127*N127,5)</f>
        <v>0</v>
      </c>
      <c r="P127" s="161">
        <v>0</v>
      </c>
      <c r="Q127" s="161">
        <f>ROUND(E127*P127,5)</f>
        <v>0</v>
      </c>
      <c r="R127" s="161"/>
      <c r="S127" s="161"/>
      <c r="T127" s="162">
        <v>0</v>
      </c>
      <c r="U127" s="161">
        <f>ROUND(E127*T127,2)</f>
        <v>0</v>
      </c>
      <c r="V127" s="225" t="s">
        <v>309</v>
      </c>
      <c r="W127" s="226" t="s">
        <v>310</v>
      </c>
      <c r="X127" s="151"/>
      <c r="Y127" s="151"/>
      <c r="Z127" s="151"/>
      <c r="AA127" s="151"/>
      <c r="AB127" s="151"/>
      <c r="AC127" s="151"/>
      <c r="AD127" s="151"/>
      <c r="AE127" s="151" t="s">
        <v>98</v>
      </c>
      <c r="AF127" s="151"/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ht="22.5" outlineLevel="1" x14ac:dyDescent="0.2">
      <c r="A128" s="152">
        <v>107</v>
      </c>
      <c r="B128" s="159" t="s">
        <v>299</v>
      </c>
      <c r="C128" s="188" t="s">
        <v>300</v>
      </c>
      <c r="D128" s="161" t="s">
        <v>278</v>
      </c>
      <c r="E128" s="165">
        <v>12</v>
      </c>
      <c r="F128" s="167"/>
      <c r="G128" s="168">
        <f>ROUND(E128*F128,2)</f>
        <v>0</v>
      </c>
      <c r="H128" s="167"/>
      <c r="I128" s="168">
        <f>ROUND(E128*H128,2)</f>
        <v>0</v>
      </c>
      <c r="J128" s="167"/>
      <c r="K128" s="168">
        <f>ROUND(E128*J128,2)</f>
        <v>0</v>
      </c>
      <c r="L128" s="168">
        <v>21</v>
      </c>
      <c r="M128" s="168">
        <f>G128*(1+L128/100)</f>
        <v>0</v>
      </c>
      <c r="N128" s="161">
        <v>0</v>
      </c>
      <c r="O128" s="161">
        <f>ROUND(E128*N128,5)</f>
        <v>0</v>
      </c>
      <c r="P128" s="161">
        <v>0</v>
      </c>
      <c r="Q128" s="161">
        <f>ROUND(E128*P128,5)</f>
        <v>0</v>
      </c>
      <c r="R128" s="161"/>
      <c r="S128" s="161"/>
      <c r="T128" s="162">
        <v>0</v>
      </c>
      <c r="U128" s="161">
        <f>ROUND(E128*T128,2)</f>
        <v>0</v>
      </c>
      <c r="V128" s="225" t="s">
        <v>309</v>
      </c>
      <c r="W128" s="226" t="s">
        <v>310</v>
      </c>
      <c r="X128" s="151"/>
      <c r="Y128" s="151"/>
      <c r="Z128" s="151"/>
      <c r="AA128" s="151"/>
      <c r="AB128" s="151"/>
      <c r="AC128" s="151"/>
      <c r="AD128" s="151"/>
      <c r="AE128" s="151" t="s">
        <v>98</v>
      </c>
      <c r="AF128" s="151"/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ht="22.5" outlineLevel="1" x14ac:dyDescent="0.2">
      <c r="A129" s="177">
        <v>108</v>
      </c>
      <c r="B129" s="178" t="s">
        <v>301</v>
      </c>
      <c r="C129" s="190" t="s">
        <v>302</v>
      </c>
      <c r="D129" s="179" t="s">
        <v>278</v>
      </c>
      <c r="E129" s="180">
        <v>4</v>
      </c>
      <c r="F129" s="181"/>
      <c r="G129" s="182">
        <f>ROUND(E129*F129,2)</f>
        <v>0</v>
      </c>
      <c r="H129" s="181"/>
      <c r="I129" s="182">
        <f>ROUND(E129*H129,2)</f>
        <v>0</v>
      </c>
      <c r="J129" s="181"/>
      <c r="K129" s="182">
        <f>ROUND(E129*J129,2)</f>
        <v>0</v>
      </c>
      <c r="L129" s="182">
        <v>21</v>
      </c>
      <c r="M129" s="182">
        <f>G129*(1+L129/100)</f>
        <v>0</v>
      </c>
      <c r="N129" s="179">
        <v>0</v>
      </c>
      <c r="O129" s="179">
        <f>ROUND(E129*N129,5)</f>
        <v>0</v>
      </c>
      <c r="P129" s="179">
        <v>0</v>
      </c>
      <c r="Q129" s="179">
        <f>ROUND(E129*P129,5)</f>
        <v>0</v>
      </c>
      <c r="R129" s="179"/>
      <c r="S129" s="179"/>
      <c r="T129" s="183">
        <v>0</v>
      </c>
      <c r="U129" s="179">
        <f>ROUND(E129*T129,2)</f>
        <v>0</v>
      </c>
      <c r="V129" s="227" t="s">
        <v>309</v>
      </c>
      <c r="W129" s="228" t="s">
        <v>310</v>
      </c>
      <c r="X129" s="151"/>
      <c r="Y129" s="151"/>
      <c r="Z129" s="151"/>
      <c r="AA129" s="151"/>
      <c r="AB129" s="151"/>
      <c r="AC129" s="151"/>
      <c r="AD129" s="151"/>
      <c r="AE129" s="151" t="s">
        <v>98</v>
      </c>
      <c r="AF129" s="151"/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x14ac:dyDescent="0.2">
      <c r="A130" s="6"/>
      <c r="B130" s="7" t="s">
        <v>303</v>
      </c>
      <c r="C130" s="191" t="s">
        <v>303</v>
      </c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222"/>
      <c r="W130" s="222"/>
      <c r="AC130">
        <v>15</v>
      </c>
      <c r="AD130">
        <v>21</v>
      </c>
    </row>
    <row r="131" spans="1:60" x14ac:dyDescent="0.2">
      <c r="A131" s="184"/>
      <c r="B131" s="185">
        <v>26</v>
      </c>
      <c r="C131" s="192" t="s">
        <v>303</v>
      </c>
      <c r="D131" s="186"/>
      <c r="E131" s="186"/>
      <c r="F131" s="186"/>
      <c r="G131" s="187">
        <f>G8+G125</f>
        <v>0</v>
      </c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229"/>
      <c r="W131" s="230"/>
      <c r="AC131">
        <f>SUMIF(L7:L129,AC130,G7:G129)</f>
        <v>0</v>
      </c>
      <c r="AD131">
        <f>SUMIF(L7:L129,AD130,G7:G129)</f>
        <v>0</v>
      </c>
      <c r="AE131" t="s">
        <v>304</v>
      </c>
    </row>
    <row r="132" spans="1:60" x14ac:dyDescent="0.2">
      <c r="A132" s="6"/>
      <c r="B132" s="7" t="s">
        <v>303</v>
      </c>
      <c r="C132" s="191" t="s">
        <v>303</v>
      </c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spans="1:60" x14ac:dyDescent="0.2">
      <c r="A133" s="6"/>
      <c r="B133" s="7" t="s">
        <v>303</v>
      </c>
      <c r="C133" s="191" t="s">
        <v>303</v>
      </c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</row>
    <row r="134" spans="1:60" x14ac:dyDescent="0.2">
      <c r="A134" s="307"/>
      <c r="B134" s="307"/>
      <c r="C134" s="308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</row>
    <row r="135" spans="1:60" x14ac:dyDescent="0.2">
      <c r="A135" s="295" t="s">
        <v>312</v>
      </c>
      <c r="B135" s="296"/>
      <c r="C135" s="297"/>
      <c r="D135" s="296"/>
      <c r="E135" s="296"/>
      <c r="F135" s="296"/>
      <c r="G135" s="298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AE135" t="s">
        <v>305</v>
      </c>
    </row>
    <row r="136" spans="1:60" x14ac:dyDescent="0.2">
      <c r="A136" s="299"/>
      <c r="B136" s="300"/>
      <c r="C136" s="301"/>
      <c r="D136" s="300"/>
      <c r="E136" s="300"/>
      <c r="F136" s="300"/>
      <c r="G136" s="302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spans="1:60" x14ac:dyDescent="0.2">
      <c r="A137" s="299"/>
      <c r="B137" s="300"/>
      <c r="C137" s="301"/>
      <c r="D137" s="300"/>
      <c r="E137" s="300"/>
      <c r="F137" s="300"/>
      <c r="G137" s="302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</row>
    <row r="138" spans="1:60" x14ac:dyDescent="0.2">
      <c r="A138" s="299"/>
      <c r="B138" s="300"/>
      <c r="C138" s="301"/>
      <c r="D138" s="300"/>
      <c r="E138" s="300"/>
      <c r="F138" s="300"/>
      <c r="G138" s="302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 spans="1:60" ht="145.5" customHeight="1" x14ac:dyDescent="0.2">
      <c r="A139" s="303"/>
      <c r="B139" s="304"/>
      <c r="C139" s="305"/>
      <c r="D139" s="304"/>
      <c r="E139" s="304"/>
      <c r="F139" s="304"/>
      <c r="G139" s="30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 spans="1:60" x14ac:dyDescent="0.2">
      <c r="A140" s="6"/>
      <c r="B140" s="7" t="s">
        <v>303</v>
      </c>
      <c r="C140" s="191" t="s">
        <v>303</v>
      </c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spans="1:60" x14ac:dyDescent="0.2">
      <c r="C141" s="193"/>
      <c r="AE141" t="s">
        <v>306</v>
      </c>
    </row>
  </sheetData>
  <mergeCells count="18">
    <mergeCell ref="A135:G139"/>
    <mergeCell ref="C55:G55"/>
    <mergeCell ref="C57:G57"/>
    <mergeCell ref="C87:G87"/>
    <mergeCell ref="C102:G102"/>
    <mergeCell ref="C109:G109"/>
    <mergeCell ref="C111:G111"/>
    <mergeCell ref="C113:G113"/>
    <mergeCell ref="C114:G114"/>
    <mergeCell ref="C116:G116"/>
    <mergeCell ref="C118:G118"/>
    <mergeCell ref="A134:C134"/>
    <mergeCell ref="C12:G12"/>
    <mergeCell ref="A1:G1"/>
    <mergeCell ref="C2:G2"/>
    <mergeCell ref="C3:G3"/>
    <mergeCell ref="C4:G4"/>
    <mergeCell ref="C10:G10"/>
  </mergeCells>
  <pageMargins left="0.59055118110236204" right="0.39370078740157499" top="0.78740157499999996" bottom="0.78740157499999996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Rekapitulace</vt:lpstr>
      <vt:lpstr>VzorPolozky</vt:lpstr>
      <vt:lpstr>Rozpočet Pol</vt:lpstr>
      <vt:lpstr>Rekapitulace!CelkemDPHVypocet</vt:lpstr>
      <vt:lpstr>CenaCelkem</vt:lpstr>
      <vt:lpstr>CenaCelkemBezDPH</vt:lpstr>
      <vt:lpstr>Rekapitulace!CenaCelkemVypocet</vt:lpstr>
      <vt:lpstr>cisloobjektu</vt:lpstr>
      <vt:lpstr>Rekapitulace!CisloStavby</vt:lpstr>
      <vt:lpstr>CisloStavebnihoRozpoctu</vt:lpstr>
      <vt:lpstr>dadresa</vt:lpstr>
      <vt:lpstr>Rekapitulace!DIČ</vt:lpstr>
      <vt:lpstr>dmisto</vt:lpstr>
      <vt:lpstr>DPHSni</vt:lpstr>
      <vt:lpstr>DPHZakl</vt:lpstr>
      <vt:lpstr>Rekapitulace!dpsc</vt:lpstr>
      <vt:lpstr>Rekapitulace!IČO</vt:lpstr>
      <vt:lpstr>Mena</vt:lpstr>
      <vt:lpstr>MistoStavby</vt:lpstr>
      <vt:lpstr>nazevobjektu</vt:lpstr>
      <vt:lpstr>Rekapitulace!NazevStavby</vt:lpstr>
      <vt:lpstr>NazevStavebnihoRozpoctu</vt:lpstr>
      <vt:lpstr>oadresa</vt:lpstr>
      <vt:lpstr>Rekapitulace!Objednatel</vt:lpstr>
      <vt:lpstr>Rekapitulace!Objekt</vt:lpstr>
      <vt:lpstr>Rekapitulace!Oblast_tisku</vt:lpstr>
      <vt:lpstr>'Rozpočet Pol'!Oblast_tisku</vt:lpstr>
      <vt:lpstr>Rekapitulace!odic</vt:lpstr>
      <vt:lpstr>Rekapitulace!oico</vt:lpstr>
      <vt:lpstr>Rekapitulace!omisto</vt:lpstr>
      <vt:lpstr>Rekapitulace!onazev</vt:lpstr>
      <vt:lpstr>Rekapitulace!opsc</vt:lpstr>
      <vt:lpstr>padresa</vt:lpstr>
      <vt:lpstr>pdic</vt:lpstr>
      <vt:lpstr>pico</vt:lpstr>
      <vt:lpstr>pmisto</vt:lpstr>
      <vt:lpstr>PoptavkaID</vt:lpstr>
      <vt:lpstr>pPSC</vt:lpstr>
      <vt:lpstr>Projektant</vt:lpstr>
      <vt:lpstr>Rekapitulace!SazbaDPH1</vt:lpstr>
      <vt:lpstr>Rekapitulace!SazbaDPH2</vt:lpstr>
      <vt:lpstr>Vypracoval</vt:lpstr>
      <vt:lpstr>ZakladDPHSni</vt:lpstr>
      <vt:lpstr>Rekapitulace!ZakladDPHSniVypocet</vt:lpstr>
      <vt:lpstr>ZakladDPHZakl</vt:lpstr>
      <vt:lpstr>Rekapitulace!ZakladDPHZaklVypocet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Ondřej Tichý</cp:lastModifiedBy>
  <cp:lastPrinted>2018-07-27T13:09:37Z</cp:lastPrinted>
  <dcterms:created xsi:type="dcterms:W3CDTF">2009-04-08T07:15:50Z</dcterms:created>
  <dcterms:modified xsi:type="dcterms:W3CDTF">2018-07-27T13:31:17Z</dcterms:modified>
</cp:coreProperties>
</file>